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3.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colors17.xml" ContentType="application/vnd.ms-office.chartcolorstyle+xml"/>
  <Override PartName="/xl/charts/style18.xml" ContentType="application/vnd.ms-office.chartstyle+xml"/>
  <Override PartName="/xl/charts/colors18.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filterPrivacy="1"/>
  <bookViews>
    <workbookView xWindow="65416" yWindow="65416" windowWidth="29040" windowHeight="15720" tabRatio="920" activeTab="4"/>
  </bookViews>
  <sheets>
    <sheet name="INDICE" sheetId="9" r:id="rId1"/>
    <sheet name="PIB-MPAL CORRRIENTES ANUAL" sheetId="3" r:id="rId2"/>
    <sheet name="PIB-MPAL CONSTANTES ANUAL" sheetId="5" r:id="rId3"/>
    <sheet name="SUBREGIONAL CORRRIENTES ANUAL" sheetId="6" r:id="rId4"/>
    <sheet name="Ficha Municipal" sheetId="7" r:id="rId5"/>
    <sheet name="PIB-Mpal 2015-2022 Corrient " sheetId="1" r:id="rId6"/>
    <sheet name="PIB Mpal 2015-2022 Cons" sheetId="2" r:id="rId7"/>
    <sheet name="PIB_DEPTAL_DANE" sheetId="4" r:id="rId8"/>
    <sheet name="POBLACION" sheetId="8" r:id="rId9"/>
  </sheets>
  <definedNames>
    <definedName name="_xlnm._FilterDatabase" localSheetId="6" hidden="1">'PIB Mpal 2015-2022 Cons'!$A$4:$Y$1012</definedName>
    <definedName name="_xlnm._FilterDatabase" localSheetId="5" hidden="1">'PIB-Mpal 2015-2022 Corrient '!$A$4:$Y$4</definedName>
    <definedName name="_xlnm._FilterDatabase" localSheetId="2" hidden="1">'PIB-MPAL CONSTANTES ANUAL'!$A$4:$V$151</definedName>
    <definedName name="_xlnm._FilterDatabase" localSheetId="1" hidden="1">'PIB-MPAL CORRRIENTES ANUAL'!$A$4:$V$151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<sst xmlns="http://schemas.openxmlformats.org/spreadsheetml/2006/main" count="14010" uniqueCount="546">
  <si>
    <t>Año</t>
  </si>
  <si>
    <t>Código departamento</t>
  </si>
  <si>
    <t>Código subregión</t>
  </si>
  <si>
    <t>Código zona</t>
  </si>
  <si>
    <t>Código municipio</t>
  </si>
  <si>
    <t>Subregión</t>
  </si>
  <si>
    <t>Municipio</t>
  </si>
  <si>
    <t xml:space="preserve">Agricultura, ganadería, caza, silvicultura y pesca  </t>
  </si>
  <si>
    <t xml:space="preserve">Explotación de minas y canteras </t>
  </si>
  <si>
    <t>Actividades Primarias</t>
  </si>
  <si>
    <t xml:space="preserve">Industrias manufactureras </t>
  </si>
  <si>
    <t>Construcción</t>
  </si>
  <si>
    <t>Actividades Secundarias</t>
  </si>
  <si>
    <t>Suministro de electricidad, gas, vapor y aire acondicionado; distribución de agua; evacuación y tratamiento de aguas residuales, gestión de desechos y actividades de saneamiento ambiental</t>
  </si>
  <si>
    <t>Comercio al por mayor y al por menor; reparación de vehículos automotores y motocicletas; transporte y almacenamiento; alojamiento y servicios de comida</t>
  </si>
  <si>
    <t xml:space="preserve">Información y comunicaciones </t>
  </si>
  <si>
    <t>Actividades financieras y de seguros</t>
  </si>
  <si>
    <t>Actividades inmobiliarias</t>
  </si>
  <si>
    <t>Actividades profesionales, científicas y técnicas; actividades de servicios administrativos y de apoyo</t>
  </si>
  <si>
    <t>Administración pública y defensa; planes de seguridad social de afiliación obligatoria; educación; actividades de atención de la salud humana y de servicios sociales</t>
  </si>
  <si>
    <t>Actividades artísticas, de entretenimiento y recreación y otras actividades de servicios; actividades de los hogares individuales en calidad de empleadores; actividades no diferenciadas de los hogares individuales como productores de bienes y servicios para uso propio</t>
  </si>
  <si>
    <t>Actividades Terciarias</t>
  </si>
  <si>
    <t>SR01</t>
  </si>
  <si>
    <t>Z01</t>
  </si>
  <si>
    <t>Valle de Aburrá</t>
  </si>
  <si>
    <t>Medellín</t>
  </si>
  <si>
    <t>Z02</t>
  </si>
  <si>
    <t>Barbosa</t>
  </si>
  <si>
    <t>Bello</t>
  </si>
  <si>
    <t>Z03</t>
  </si>
  <si>
    <t>Caldas</t>
  </si>
  <si>
    <t>Copacabana</t>
  </si>
  <si>
    <t>Envigado</t>
  </si>
  <si>
    <t>Girardota</t>
  </si>
  <si>
    <t>Itagüí</t>
  </si>
  <si>
    <t>La Estrella</t>
  </si>
  <si>
    <t>Sabaneta</t>
  </si>
  <si>
    <t>SR02</t>
  </si>
  <si>
    <t>Z04</t>
  </si>
  <si>
    <t>Bajo Cauca</t>
  </si>
  <si>
    <t>Cáceres</t>
  </si>
  <si>
    <t>Caucasia</t>
  </si>
  <si>
    <t>El Bagre</t>
  </si>
  <si>
    <t>Nechí</t>
  </si>
  <si>
    <t>Tarazá</t>
  </si>
  <si>
    <t>Zaragoza</t>
  </si>
  <si>
    <t>SR03</t>
  </si>
  <si>
    <t>Z05</t>
  </si>
  <si>
    <t>Magdalena Medio</t>
  </si>
  <si>
    <t>Caracolí</t>
  </si>
  <si>
    <t>Maceo</t>
  </si>
  <si>
    <t>Z06</t>
  </si>
  <si>
    <t>Puerto Berrío</t>
  </si>
  <si>
    <t>Puerto Nare</t>
  </si>
  <si>
    <t>Puerto Triunfo</t>
  </si>
  <si>
    <t>Yondó</t>
  </si>
  <si>
    <t>SR04</t>
  </si>
  <si>
    <t>Z07</t>
  </si>
  <si>
    <t>Nordeste</t>
  </si>
  <si>
    <t>Amalfi</t>
  </si>
  <si>
    <t>Z09</t>
  </si>
  <si>
    <t>Anorí</t>
  </si>
  <si>
    <t>Cisneros</t>
  </si>
  <si>
    <t>Z08</t>
  </si>
  <si>
    <t>Remedios</t>
  </si>
  <si>
    <t>San Roque</t>
  </si>
  <si>
    <t>Santo Domingo</t>
  </si>
  <si>
    <t>Segovia</t>
  </si>
  <si>
    <t>Vegachí</t>
  </si>
  <si>
    <t>Yalí</t>
  </si>
  <si>
    <t>Yolombó</t>
  </si>
  <si>
    <t>SR05</t>
  </si>
  <si>
    <t>Z10</t>
  </si>
  <si>
    <t>Norte</t>
  </si>
  <si>
    <t>Angostura</t>
  </si>
  <si>
    <t>Z11</t>
  </si>
  <si>
    <t>Belmira</t>
  </si>
  <si>
    <t>Briceño</t>
  </si>
  <si>
    <t>Campamento</t>
  </si>
  <si>
    <t>Carolina del Príncipe</t>
  </si>
  <si>
    <t>Donmatías</t>
  </si>
  <si>
    <t>Entrerríos</t>
  </si>
  <si>
    <t>Gómez Plata</t>
  </si>
  <si>
    <t>Guadalupe</t>
  </si>
  <si>
    <t>Z12</t>
  </si>
  <si>
    <t>Ituango</t>
  </si>
  <si>
    <t>San Andrés de Cuerquia</t>
  </si>
  <si>
    <t>San José de la Montaña</t>
  </si>
  <si>
    <t>San Pedro de los Milagros</t>
  </si>
  <si>
    <t>Santa Rosa de Osos</t>
  </si>
  <si>
    <t>Toledo</t>
  </si>
  <si>
    <t>Valdivia</t>
  </si>
  <si>
    <t>Yarumal</t>
  </si>
  <si>
    <t>SR06</t>
  </si>
  <si>
    <t>Z13</t>
  </si>
  <si>
    <t>Occidente</t>
  </si>
  <si>
    <t>Abriaquí</t>
  </si>
  <si>
    <t>Z14</t>
  </si>
  <si>
    <t>Anzá</t>
  </si>
  <si>
    <t>Armenia</t>
  </si>
  <si>
    <t>Buriticá</t>
  </si>
  <si>
    <t>Caicedo</t>
  </si>
  <si>
    <t>Cañasgordas</t>
  </si>
  <si>
    <t>Dabeiba</t>
  </si>
  <si>
    <t>Ebéjico</t>
  </si>
  <si>
    <t>Frontino</t>
  </si>
  <si>
    <t>Giraldo</t>
  </si>
  <si>
    <t>Heliconia</t>
  </si>
  <si>
    <t>Liborina</t>
  </si>
  <si>
    <t>Olaya</t>
  </si>
  <si>
    <t>Peque</t>
  </si>
  <si>
    <t>Sabanalarga</t>
  </si>
  <si>
    <t>San Jerónimo</t>
  </si>
  <si>
    <t>Santa Fe de Antioquia</t>
  </si>
  <si>
    <t>Sopetrán</t>
  </si>
  <si>
    <t>Uramita</t>
  </si>
  <si>
    <t>SR07</t>
  </si>
  <si>
    <t>Z15</t>
  </si>
  <si>
    <t>Oriente</t>
  </si>
  <si>
    <t>Abejorral</t>
  </si>
  <si>
    <t>Z16</t>
  </si>
  <si>
    <t>Alejandría</t>
  </si>
  <si>
    <t>Argelia</t>
  </si>
  <si>
    <t>Z17</t>
  </si>
  <si>
    <t>Cocorná</t>
  </si>
  <si>
    <t>Concepción</t>
  </si>
  <si>
    <t>Z18</t>
  </si>
  <si>
    <t>El Carmen de Viboral</t>
  </si>
  <si>
    <t>El Peñol</t>
  </si>
  <si>
    <t>El Retiro</t>
  </si>
  <si>
    <t>El Santuario</t>
  </si>
  <si>
    <t>Granada</t>
  </si>
  <si>
    <t>Guarne</t>
  </si>
  <si>
    <t>Guatapé</t>
  </si>
  <si>
    <t>La Ceja del Tambo</t>
  </si>
  <si>
    <t>La Unión</t>
  </si>
  <si>
    <t>Marinilla</t>
  </si>
  <si>
    <t>Nariño</t>
  </si>
  <si>
    <t>Rionegro</t>
  </si>
  <si>
    <t>San Carlos</t>
  </si>
  <si>
    <t>San Francisco</t>
  </si>
  <si>
    <t>San Luis</t>
  </si>
  <si>
    <t>San Rafael</t>
  </si>
  <si>
    <t>San Vicente Ferrer</t>
  </si>
  <si>
    <t>Sonsón</t>
  </si>
  <si>
    <t>SR08</t>
  </si>
  <si>
    <t>Z19</t>
  </si>
  <si>
    <t>Suroeste</t>
  </si>
  <si>
    <t>Amagá</t>
  </si>
  <si>
    <t>Z20</t>
  </si>
  <si>
    <t>Andes</t>
  </si>
  <si>
    <t>Angelópolis</t>
  </si>
  <si>
    <t>Betania</t>
  </si>
  <si>
    <t>Z21</t>
  </si>
  <si>
    <t>Betulia</t>
  </si>
  <si>
    <t>Z22</t>
  </si>
  <si>
    <t>Caramanta</t>
  </si>
  <si>
    <t>Ciudad Bolívar</t>
  </si>
  <si>
    <t>Concordia</t>
  </si>
  <si>
    <t>Fredonia</t>
  </si>
  <si>
    <t>Hispania</t>
  </si>
  <si>
    <t>Jardín</t>
  </si>
  <si>
    <t>Jericó</t>
  </si>
  <si>
    <t>La Pintada</t>
  </si>
  <si>
    <t>Montebello</t>
  </si>
  <si>
    <t>Pueblorrico</t>
  </si>
  <si>
    <t>Salgar</t>
  </si>
  <si>
    <t>Santa Bárbara</t>
  </si>
  <si>
    <t>Támesis</t>
  </si>
  <si>
    <t>Tarso</t>
  </si>
  <si>
    <t>Titiribí</t>
  </si>
  <si>
    <t>Urrao</t>
  </si>
  <si>
    <t>Valparaíso</t>
  </si>
  <si>
    <t>Venecia</t>
  </si>
  <si>
    <t>SR09</t>
  </si>
  <si>
    <t>Z23</t>
  </si>
  <si>
    <t>Urabá</t>
  </si>
  <si>
    <t>Apartadó</t>
  </si>
  <si>
    <t>Z24</t>
  </si>
  <si>
    <t>Arboletes</t>
  </si>
  <si>
    <t>Carepa</t>
  </si>
  <si>
    <t>Chigorodó</t>
  </si>
  <si>
    <t>Z25</t>
  </si>
  <si>
    <t>Murindó</t>
  </si>
  <si>
    <t>Mutatá</t>
  </si>
  <si>
    <t>Necoclí</t>
  </si>
  <si>
    <t>San Juan de Urabá</t>
  </si>
  <si>
    <t>San Pedro de Urabá</t>
  </si>
  <si>
    <t>Turbo</t>
  </si>
  <si>
    <t>Vigía del Fuerte</t>
  </si>
  <si>
    <t>05001</t>
  </si>
  <si>
    <t>05079</t>
  </si>
  <si>
    <t>05088</t>
  </si>
  <si>
    <t>05129</t>
  </si>
  <si>
    <t>05212</t>
  </si>
  <si>
    <t>05266</t>
  </si>
  <si>
    <t>05308</t>
  </si>
  <si>
    <t>05360</t>
  </si>
  <si>
    <t>05380</t>
  </si>
  <si>
    <t>05631</t>
  </si>
  <si>
    <t>05120</t>
  </si>
  <si>
    <t>05154</t>
  </si>
  <si>
    <t>05250</t>
  </si>
  <si>
    <t>05495</t>
  </si>
  <si>
    <t>05790</t>
  </si>
  <si>
    <t>05895</t>
  </si>
  <si>
    <t>05142</t>
  </si>
  <si>
    <t>05425</t>
  </si>
  <si>
    <t>05579</t>
  </si>
  <si>
    <t>05585</t>
  </si>
  <si>
    <t>05591</t>
  </si>
  <si>
    <t>05893</t>
  </si>
  <si>
    <t>05031</t>
  </si>
  <si>
    <t>05040</t>
  </si>
  <si>
    <t>05190</t>
  </si>
  <si>
    <t>05604</t>
  </si>
  <si>
    <t>05670</t>
  </si>
  <si>
    <t>05690</t>
  </si>
  <si>
    <t>05736</t>
  </si>
  <si>
    <t>05858</t>
  </si>
  <si>
    <t>05885</t>
  </si>
  <si>
    <t>05890</t>
  </si>
  <si>
    <t>05038</t>
  </si>
  <si>
    <t>05086</t>
  </si>
  <si>
    <t>05107</t>
  </si>
  <si>
    <t>05134</t>
  </si>
  <si>
    <t>05150</t>
  </si>
  <si>
    <t>05237</t>
  </si>
  <si>
    <t>05264</t>
  </si>
  <si>
    <t>05310</t>
  </si>
  <si>
    <t>05315</t>
  </si>
  <si>
    <t>05361</t>
  </si>
  <si>
    <t>05647</t>
  </si>
  <si>
    <t>05658</t>
  </si>
  <si>
    <t>05664</t>
  </si>
  <si>
    <t>05686</t>
  </si>
  <si>
    <t>05819</t>
  </si>
  <si>
    <t>05854</t>
  </si>
  <si>
    <t>05887</t>
  </si>
  <si>
    <t>05004</t>
  </si>
  <si>
    <t>05044</t>
  </si>
  <si>
    <t>05059</t>
  </si>
  <si>
    <t>05113</t>
  </si>
  <si>
    <t>05125</t>
  </si>
  <si>
    <t>05138</t>
  </si>
  <si>
    <t>05234</t>
  </si>
  <si>
    <t>05240</t>
  </si>
  <si>
    <t>05284</t>
  </si>
  <si>
    <t>05306</t>
  </si>
  <si>
    <t>05347</t>
  </si>
  <si>
    <t>05411</t>
  </si>
  <si>
    <t>05501</t>
  </si>
  <si>
    <t>05543</t>
  </si>
  <si>
    <t>05628</t>
  </si>
  <si>
    <t>05656</t>
  </si>
  <si>
    <t>05042</t>
  </si>
  <si>
    <t>05761</t>
  </si>
  <si>
    <t>05842</t>
  </si>
  <si>
    <t>05002</t>
  </si>
  <si>
    <t>05021</t>
  </si>
  <si>
    <t>05055</t>
  </si>
  <si>
    <t>05197</t>
  </si>
  <si>
    <t>05206</t>
  </si>
  <si>
    <t>05148</t>
  </si>
  <si>
    <t>05541</t>
  </si>
  <si>
    <t>05607</t>
  </si>
  <si>
    <t>05697</t>
  </si>
  <si>
    <t>05313</t>
  </si>
  <si>
    <t>05318</t>
  </si>
  <si>
    <t>05321</t>
  </si>
  <si>
    <t>05376</t>
  </si>
  <si>
    <t>05400</t>
  </si>
  <si>
    <t>05440</t>
  </si>
  <si>
    <t>05483</t>
  </si>
  <si>
    <t>05615</t>
  </si>
  <si>
    <t>05649</t>
  </si>
  <si>
    <t>05652</t>
  </si>
  <si>
    <t>05660</t>
  </si>
  <si>
    <t>05667</t>
  </si>
  <si>
    <t>05674</t>
  </si>
  <si>
    <t>05756</t>
  </si>
  <si>
    <t>05030</t>
  </si>
  <si>
    <t>05034</t>
  </si>
  <si>
    <t>05036</t>
  </si>
  <si>
    <t>05091</t>
  </si>
  <si>
    <t>05093</t>
  </si>
  <si>
    <t>05145</t>
  </si>
  <si>
    <t>05101</t>
  </si>
  <si>
    <t>05209</t>
  </si>
  <si>
    <t>05282</t>
  </si>
  <si>
    <t>05353</t>
  </si>
  <si>
    <t>05364</t>
  </si>
  <si>
    <t>05368</t>
  </si>
  <si>
    <t>05390</t>
  </si>
  <si>
    <t>05467</t>
  </si>
  <si>
    <t>05576</t>
  </si>
  <si>
    <t>05642</t>
  </si>
  <si>
    <t>05679</t>
  </si>
  <si>
    <t>05789</t>
  </si>
  <si>
    <t>05792</t>
  </si>
  <si>
    <t>05809</t>
  </si>
  <si>
    <t>05847</t>
  </si>
  <si>
    <t>05856</t>
  </si>
  <si>
    <t>05861</t>
  </si>
  <si>
    <t>05045</t>
  </si>
  <si>
    <t>05051</t>
  </si>
  <si>
    <t>05147</t>
  </si>
  <si>
    <t>05172</t>
  </si>
  <si>
    <t>05475</t>
  </si>
  <si>
    <t>05480</t>
  </si>
  <si>
    <t>05490</t>
  </si>
  <si>
    <t>05659</t>
  </si>
  <si>
    <t>05665</t>
  </si>
  <si>
    <t>05837</t>
  </si>
  <si>
    <t>05873</t>
  </si>
  <si>
    <t xml:space="preserve">Valor Agregado </t>
  </si>
  <si>
    <t>Producto Interno Bruto PIB</t>
  </si>
  <si>
    <t>Total Antioquia</t>
  </si>
  <si>
    <t>Derechos e impuestos</t>
  </si>
  <si>
    <t xml:space="preserve"> </t>
  </si>
  <si>
    <t>Producto Interno Bruto por departamento - Base 2015</t>
  </si>
  <si>
    <t>Clasificación Cuentas nacionales</t>
  </si>
  <si>
    <t>Secciones CIIU Rev. 4 A.C.
12 agrupaciones</t>
  </si>
  <si>
    <t>ACTIVIDADES ECONÓMICAS</t>
  </si>
  <si>
    <t>A</t>
  </si>
  <si>
    <t>Agricultura, ganadería, caza, silvicultura y pesca</t>
  </si>
  <si>
    <t>B</t>
  </si>
  <si>
    <t>Explotación de minas y canteras</t>
  </si>
  <si>
    <t>C</t>
  </si>
  <si>
    <t>Industrias manufactureras</t>
  </si>
  <si>
    <t>D + E</t>
  </si>
  <si>
    <t>Suministro de electricidad, gas, vapor y aire acondicionado; Distribución de agua; evacuación y tratamiento de aguas residuales, gestión de desechos y actividades de saneamiento ambiental</t>
  </si>
  <si>
    <t>F</t>
  </si>
  <si>
    <t>G + H + I</t>
  </si>
  <si>
    <t>Comercio al por mayor y al por menor; reparación de vehículos automotores y motocicletas; Transporte y almacenamiento; Alojamiento y servicios de comida</t>
  </si>
  <si>
    <t>J</t>
  </si>
  <si>
    <t>Información y comunicaciones</t>
  </si>
  <si>
    <t>K</t>
  </si>
  <si>
    <t>L</t>
  </si>
  <si>
    <t>M + N</t>
  </si>
  <si>
    <t>Actividades profesionales, científicas y técnicas; Actividades de servicios administrativos y de apoyo</t>
  </si>
  <si>
    <t>O + P + Q</t>
  </si>
  <si>
    <t>Administración pública y defensa; planes de seguridad social de afiliación obligatoria; Educación; Actividades de atención de la salud humana y de servicios sociales</t>
  </si>
  <si>
    <t>R + S + T</t>
  </si>
  <si>
    <t>Actividades artísticas, de entretenimiento y recreación y otras actividades de servicios; Actividades de los hogares individuales en calidad de empleadores; actividades no diferenciadas de los hogares individuales como productores de bienes y servicios para uso propio</t>
  </si>
  <si>
    <t>B.1b</t>
  </si>
  <si>
    <t>Valor agregado bruto</t>
  </si>
  <si>
    <t>D.21 - D.31</t>
  </si>
  <si>
    <t>Impuestos</t>
  </si>
  <si>
    <t>PIB DEPARTAMENTAL</t>
  </si>
  <si>
    <t>Clasificación Cuentas Nacionales</t>
  </si>
  <si>
    <t>Código DANE del municipio</t>
  </si>
  <si>
    <t xml:space="preserve">Subregiones </t>
  </si>
  <si>
    <t>Esquema Asociativo Territorial</t>
  </si>
  <si>
    <t>Municipios y distritos</t>
  </si>
  <si>
    <t xml:space="preserve">Total departamento </t>
  </si>
  <si>
    <t>Total Valle de Aburrá</t>
  </si>
  <si>
    <t>Área Metropolitana del Valle de Aburrá</t>
  </si>
  <si>
    <t>Distrito Especial de Ciencia, Tecnología e Innovación de Medellín</t>
  </si>
  <si>
    <t>Total Bajo Cauca</t>
  </si>
  <si>
    <t>Región de Planeación y Gestión del Bajo Cauca - RPG</t>
  </si>
  <si>
    <t>Total Magdalena Medio</t>
  </si>
  <si>
    <t>A la fecha no ha conformado un Esquema Asociativo Territorial</t>
  </si>
  <si>
    <t>Total Nordeste</t>
  </si>
  <si>
    <t>Provincia Minero Agroecológica</t>
  </si>
  <si>
    <t>Total Norte</t>
  </si>
  <si>
    <t>Total Occidente</t>
  </si>
  <si>
    <t>Región de Planeación y Gestión de Occidente - RPG</t>
  </si>
  <si>
    <t xml:space="preserve">Provincia de Penderisco y Sinifaná </t>
  </si>
  <si>
    <t xml:space="preserve">Total Oriente </t>
  </si>
  <si>
    <t xml:space="preserve">Provincia de La Paz </t>
  </si>
  <si>
    <t>Región de Planeación y Gestión Aeroportuaria de Oriente - RPG</t>
  </si>
  <si>
    <t xml:space="preserve">Región de Planeación y Gestión Aeroportuaria de Oriente - RPG + Provincia de La Paz </t>
  </si>
  <si>
    <t>Total Suroeste</t>
  </si>
  <si>
    <t xml:space="preserve">Provincia de San Juan </t>
  </si>
  <si>
    <t>Provincia Cartama</t>
  </si>
  <si>
    <t>Total Urabá</t>
  </si>
  <si>
    <t>Distrito Portuario, Logístico, Industrial, Turístico y Comercial de Turbo</t>
  </si>
  <si>
    <t>Código provincia</t>
  </si>
  <si>
    <t>Provincia</t>
  </si>
  <si>
    <t>Municipios provincia</t>
  </si>
  <si>
    <t>PR1</t>
  </si>
  <si>
    <t>Cartama</t>
  </si>
  <si>
    <t>Caramanta, Fredonia, Jericó, La Pintada, Montebello, Pueblorrico, Santa Bárbara, Támesis, Tarso, Valparaíso, Venecia</t>
  </si>
  <si>
    <t>PR2</t>
  </si>
  <si>
    <t>Occidente y Suroeste</t>
  </si>
  <si>
    <t>Anzá, Caicedo, Amagá, Angelópolis, Betulia, Concordia, Titiribí, Urrao</t>
  </si>
  <si>
    <t>PR3</t>
  </si>
  <si>
    <t xml:space="preserve">De San Juan </t>
  </si>
  <si>
    <t>Andes, Betania, Ciudad Bolívar, Hispania, Jardín, Salgar</t>
  </si>
  <si>
    <t>PR4</t>
  </si>
  <si>
    <t xml:space="preserve">De la Paz </t>
  </si>
  <si>
    <t>Argelia, La Unión, Nariño, Sonsón</t>
  </si>
  <si>
    <t>PR5</t>
  </si>
  <si>
    <t>Alejandría, Cocorná, Concepción, El Peñol, Granada, Guatapé, Marinilla, San Carlos, San Francisco, San Luis, San Rafael, San Vicente Ferrer</t>
  </si>
  <si>
    <t>PR6</t>
  </si>
  <si>
    <t>Minero agroecológica</t>
  </si>
  <si>
    <t>Remedios, Segovia, Vegachí, Yalí, Yolombó</t>
  </si>
  <si>
    <t>Código RPG</t>
  </si>
  <si>
    <t xml:space="preserve">Región </t>
  </si>
  <si>
    <t>Municipios de la Región</t>
  </si>
  <si>
    <t>RPG1</t>
  </si>
  <si>
    <t>Cáceres, Caucasia, El Bagre, Nechí, Tarazá y Zaragoza</t>
  </si>
  <si>
    <t>RPG2</t>
  </si>
  <si>
    <t>El Santuario, La Ceja del Tambo, La Unión y Rionegro</t>
  </si>
  <si>
    <t>RPG3</t>
  </si>
  <si>
    <t>Abriaquí, Armenia, Buriticá, Cañasgordas, Dabeiba, Frontino, Heliconia, Liborina, Olaya, Peque, San Jerónimo y Uramita.</t>
  </si>
  <si>
    <t>RPG4</t>
  </si>
  <si>
    <t>Región de Planeación y Gestión de Urabá - RPG</t>
  </si>
  <si>
    <t>Apartadó, Arboletes, Carepa, Chigorodó, Murindó, Mutatá, Necoclí, San Juan de Urabá, San Pedro de Urabá,Vigía del Fuerte y Distrito Portuario, Logístico, Industrial, Turístico y Comercial de Turbo.</t>
  </si>
  <si>
    <t>AÑO:</t>
  </si>
  <si>
    <t xml:space="preserve">De Penderisco y Sinifaná </t>
  </si>
  <si>
    <t>Del Agua, Bosques y el Turismo</t>
  </si>
  <si>
    <t>Provincia del Agua, Bosques y el Turismo</t>
  </si>
  <si>
    <t>Actualmente firmó Acuerdo de Voluntades para conformar la Región de Planeación y Gestión de Urabá - RPG</t>
  </si>
  <si>
    <t>Participación porcentual del Producto Interno Bruto PIB en el Departamento</t>
  </si>
  <si>
    <t>TOTAL DEPARTAMENTAL</t>
  </si>
  <si>
    <t>Código Subregional</t>
  </si>
  <si>
    <t>Nota: las actividades comprenden la siguiente desagregación:</t>
  </si>
  <si>
    <t>Primarias *</t>
  </si>
  <si>
    <t>Agricultura, ganadería, silvicultura y pesca</t>
  </si>
  <si>
    <t>Secundarias **</t>
  </si>
  <si>
    <t>Terciarias ***</t>
  </si>
  <si>
    <t>Electricidad, gas y agua</t>
  </si>
  <si>
    <t>Comercio; reparación de vehículos automotores; Transporte; Alojamiento y servicios de comida</t>
  </si>
  <si>
    <t xml:space="preserve">Administración pública ; Educación;  Salud </t>
  </si>
  <si>
    <t>Actividades artísticas, de entretenimiento y recreación; Actividades de los hogares individuales</t>
  </si>
  <si>
    <t>MUNICIPIO:</t>
  </si>
  <si>
    <t>Descripción</t>
  </si>
  <si>
    <t>Subregional</t>
  </si>
  <si>
    <t>Departamental</t>
  </si>
  <si>
    <t>Producto Interno Bruto  Cifras a precios constantes, Series encadenadas de volumen con año de referencia 2015  (miles de Millones de pesos)</t>
  </si>
  <si>
    <t>Sector</t>
  </si>
  <si>
    <t>Nota: las Sector comprenden la siguiente desagregación:</t>
  </si>
  <si>
    <t>Sector Primario</t>
  </si>
  <si>
    <t>Sector Secundario</t>
  </si>
  <si>
    <t>Sector Terciario</t>
  </si>
  <si>
    <t>Primario</t>
  </si>
  <si>
    <t>Secundario</t>
  </si>
  <si>
    <t>Terciario</t>
  </si>
  <si>
    <t>Valor Agregado</t>
  </si>
  <si>
    <t>Rama de actividad</t>
  </si>
  <si>
    <r>
      <t xml:space="preserve">Suministro de electricidad, gas,  agua </t>
    </r>
    <r>
      <rPr>
        <vertAlign val="superscript"/>
        <sz val="10"/>
        <color theme="1"/>
        <rFont val="Calibri"/>
        <family val="2"/>
        <scheme val="minor"/>
      </rPr>
      <t>(1)</t>
    </r>
  </si>
  <si>
    <r>
      <t>Comercio; reparación de automotores</t>
    </r>
    <r>
      <rPr>
        <vertAlign val="superscript"/>
        <sz val="10"/>
        <color theme="1"/>
        <rFont val="Calibri"/>
        <family val="2"/>
        <scheme val="minor"/>
      </rPr>
      <t>(2)</t>
    </r>
  </si>
  <si>
    <r>
      <t xml:space="preserve">Actividades profesionales, científicas  </t>
    </r>
    <r>
      <rPr>
        <vertAlign val="superscript"/>
        <sz val="10"/>
        <color theme="1"/>
        <rFont val="Calibri"/>
        <family val="2"/>
        <scheme val="minor"/>
      </rPr>
      <t>(3)</t>
    </r>
  </si>
  <si>
    <r>
      <t xml:space="preserve">Administración pública,  educación; salud humana </t>
    </r>
    <r>
      <rPr>
        <vertAlign val="superscript"/>
        <sz val="10"/>
        <color theme="1"/>
        <rFont val="Calibri"/>
        <family val="2"/>
        <scheme val="minor"/>
      </rPr>
      <t>(4)</t>
    </r>
  </si>
  <si>
    <t xml:space="preserve">Nota </t>
  </si>
  <si>
    <r>
      <t xml:space="preserve">Actividades artísticas, entretenimiento y recreación </t>
    </r>
    <r>
      <rPr>
        <vertAlign val="superscript"/>
        <sz val="10"/>
        <color theme="1"/>
        <rFont val="Calibri"/>
        <family val="2"/>
        <scheme val="minor"/>
      </rPr>
      <t>(5)</t>
    </r>
  </si>
  <si>
    <t>Total Valor Agregado</t>
  </si>
  <si>
    <t>VA Total</t>
  </si>
  <si>
    <t>PIB</t>
  </si>
  <si>
    <t>DPMP</t>
  </si>
  <si>
    <t>MPIO</t>
  </si>
  <si>
    <t>Santafé de Antioquia</t>
  </si>
  <si>
    <t>Carolina</t>
  </si>
  <si>
    <t>La Ceja</t>
  </si>
  <si>
    <t>Peñol</t>
  </si>
  <si>
    <t>Retiro</t>
  </si>
  <si>
    <t>San Andrés de Cuerquía</t>
  </si>
  <si>
    <t>San José de La Montaña</t>
  </si>
  <si>
    <t>San Pedro de Los Milagros</t>
  </si>
  <si>
    <t>San Vicente</t>
  </si>
  <si>
    <t>Total general</t>
  </si>
  <si>
    <t>POBLACIÓN TOTAL POR MUNICIPIOS DEPARTAMENTO DE ANTIOQUIA 1985 -2035 (Fuente: RetroprOyecciones y proyecciones DANE publicadas 22/03/2023)</t>
  </si>
  <si>
    <t>Población</t>
  </si>
  <si>
    <t>Valor Agregado Per cápita (Miles de pesos)</t>
  </si>
  <si>
    <t>Producto Interno Bruto PIB Per cápita  (Miles de pesos)</t>
  </si>
  <si>
    <t>Logaritmo base 10 del Valor Agregado Per cápita (Miles de pesos)</t>
  </si>
  <si>
    <t>Logaritmo base 10 del Producto Interno Bruto PIB Per cápita  (Miles de pesos)</t>
  </si>
  <si>
    <t>DEPARTAMENTO ADMINISTRATIVO DE PLANEACIÓN</t>
  </si>
  <si>
    <t>Tabla 1</t>
  </si>
  <si>
    <t>Tabla  1</t>
  </si>
  <si>
    <t>Tabla 2</t>
  </si>
  <si>
    <t>Tabla 3</t>
  </si>
  <si>
    <t>Tabla 4</t>
  </si>
  <si>
    <t>Tabla 5</t>
  </si>
  <si>
    <t>Tabla 6</t>
  </si>
  <si>
    <t>Tabla N°</t>
  </si>
  <si>
    <t>Valor Agregado por grandes ramas de actividad, sector Económico y PIB para los 125 municipios de Antioquia anual Cifras a precios corrientes ,  Miles de  millones de pesos</t>
  </si>
  <si>
    <t>Valor Agregado por grandes ramas de actividad, sector Económico y PIB para los 125 municipios de Antioquia anual Cifras a precios constantes, Series encadenadas de volumen con año de referencia 2015 Miles de  millones de pesos</t>
  </si>
  <si>
    <t>Tabla 7</t>
  </si>
  <si>
    <t>Tabla 8</t>
  </si>
  <si>
    <t>Tabla 9</t>
  </si>
  <si>
    <t>Tabla 10</t>
  </si>
  <si>
    <t>Tabla 11</t>
  </si>
  <si>
    <t>Tabla 12</t>
  </si>
  <si>
    <t>Tabla 13</t>
  </si>
  <si>
    <t>Tabla 14</t>
  </si>
  <si>
    <t>Tabla 15</t>
  </si>
  <si>
    <t>Tabla 16</t>
  </si>
  <si>
    <t>Valor Agregado por grandes ramas de actividad, sector Económico y PIB para los 9 subregiones de Antioquia anual Cifras a precios corrientes ,  Miles de  millones de pesos</t>
  </si>
  <si>
    <t>Participación porcentual del Valor Agregado por grandes ramas de actividad, sector Económico y PIB para los 9 subregiones de Antioquia en el total Departamental anual</t>
  </si>
  <si>
    <t xml:space="preserve">Tasa de variación del Producto Interno Bruto a precios constantes, Series encadenadas de volumen con año de referencia 2015 </t>
  </si>
  <si>
    <t>Tabla 17</t>
  </si>
  <si>
    <t>Tabla 18</t>
  </si>
  <si>
    <t>Tasas de variación del valor Agregado municipal a precios constantes, Series encadenadas de volumen con año de referencia 2015, por ramas de actividad</t>
  </si>
  <si>
    <t>Se acortan los nombres de las ramas de activadad para facilitar la lectura de la información, la descripción completa de las ramas es la siguiente:
(1) Suministro de electricidad, gas, vapor y aire acondicionado; distribución de agua; evacuación y tratamiento de aguas residuales, gestión de desechos y actividades de saneamiento ambiental.
(2) Comercio al por mayor y al por menor; reparación de vehículos automotores y motocicletas; transporte y almacenamiento; alojamiento y servicios de comida.
(3) Actividades profesionales, científicas y técnicas; actividades de servicios administrativos y de apoyo.
(4) Administración pública y defensa; planes de seguridad social de afiliación obligatoria; educación; actividades de atención de la salud humana y de servicios sociales.
(5) Actividades artísticas, de entretenimiento y recreación y otras actividades de servicios; actividades de los hogares individuales en calidad de empleadores; actividades no diferenciadas de los hogares individuales como productores de bienes y servicios para uso propio.</t>
  </si>
  <si>
    <t>Tabla 22</t>
  </si>
  <si>
    <t>Tabla 19</t>
  </si>
  <si>
    <t>Tabla 20</t>
  </si>
  <si>
    <t>Tabla 21</t>
  </si>
  <si>
    <t>Producto Interno Bruto por departamento de Antioquia - Base 2015</t>
  </si>
  <si>
    <t>POBLACIÓN TOTAL POR MUNICIPIOS DEPARTAMENTO DE ANTIOQUIA 1985 -2035 (Fuente: Retroproyecciones y proyecciones DANE publicadas 22/03/2023)</t>
  </si>
  <si>
    <t>Distribución porcentual de las actividades y ramas de económicas en el  valor Agregado, en las 9 subregiones de Antioquia anual</t>
  </si>
  <si>
    <t>Coeficiente de especialización regional por actividades y ramas de económicas, en las 9 subregiones de Antioquia anual</t>
  </si>
  <si>
    <t>DIRECCIÓN DE INFORMACIÓN DEPARTAMENTAL</t>
  </si>
  <si>
    <r>
      <rPr>
        <b/>
        <sz val="11"/>
        <color theme="1"/>
        <rFont val="Calibri"/>
        <family val="2"/>
        <scheme val="minor"/>
      </rPr>
      <t>a)</t>
    </r>
    <r>
      <rPr>
        <sz val="11"/>
        <color theme="1"/>
        <rFont val="Calibri"/>
        <family val="2"/>
        <scheme val="minor"/>
      </rPr>
      <t xml:space="preserve"> Valores estimados por la Escuela de Finanzas Económica y Gobierno de la Universidad de EAFIT en cumplimiento del Contrato N° 4600014337 para la “Actualización de la metodología para la estimación de la participación en el Producto Interno Bruto para los 125 municipios del Departamento de Antioquia y su cálculo para los años 2015 al 2020". </t>
    </r>
  </si>
  <si>
    <t>05</t>
  </si>
  <si>
    <t>Antioquia</t>
  </si>
  <si>
    <t>Valor Agregado por grandes ramas de actividad, sector Económico y PIB para los 125 municipios de Antioquia entre los años 2015 - 2022
Cifras a precios constantes, Series encadenadas de volumen con año de referencia 2015 Miles de  millones de pesos</t>
  </si>
  <si>
    <t>Valor Agregado por grandes ramas de actividad, sector Económico para los 125 municipios de Antioquia, y PIB entre los años 2015 - 2022
Cifras a precios corrientes en miles de millones de pesos</t>
  </si>
  <si>
    <r>
      <t>Antioquia: valor agregado según actividad económica                                                                                                                                                                                                                                                                                                                                                                                                                                                                                                                                                                                                                                                         A precios corrientes                                                                                                                                                                                                                                                                                                                                                                                                                                                                                                                                                                                                                                                                                                  Serie 2005 - 2022</t>
    </r>
    <r>
      <rPr>
        <b/>
        <vertAlign val="superscript"/>
        <sz val="9"/>
        <rFont val="Segoe UI"/>
        <family val="2"/>
      </rPr>
      <t>pr</t>
    </r>
    <r>
      <rPr>
        <b/>
        <sz val="9"/>
        <rFont val="Segoe UI"/>
        <family val="2"/>
      </rPr>
      <t xml:space="preserve">                                                                                                                                                                                                                                                                                                                                                                                                                                                                                                                                                                                                                                                                                                                  Miles de millones de pesos </t>
    </r>
  </si>
  <si>
    <r>
      <t>2020</t>
    </r>
    <r>
      <rPr>
        <b/>
        <vertAlign val="superscript"/>
        <sz val="9"/>
        <color theme="1"/>
        <rFont val="Segoe UI"/>
        <family val="2"/>
      </rPr>
      <t>p</t>
    </r>
  </si>
  <si>
    <r>
      <t>2021</t>
    </r>
    <r>
      <rPr>
        <b/>
        <vertAlign val="superscript"/>
        <sz val="9"/>
        <rFont val="Segoe UI"/>
        <family val="2"/>
      </rPr>
      <t>p</t>
    </r>
  </si>
  <si>
    <r>
      <t>2022</t>
    </r>
    <r>
      <rPr>
        <b/>
        <vertAlign val="superscript"/>
        <sz val="9"/>
        <color theme="1"/>
        <rFont val="Segoe UI"/>
        <family val="2"/>
      </rPr>
      <t>pr</t>
    </r>
  </si>
  <si>
    <r>
      <rPr>
        <b/>
        <sz val="8"/>
        <rFont val="Segoe UI"/>
        <family val="2"/>
      </rPr>
      <t>Fuente:</t>
    </r>
    <r>
      <rPr>
        <sz val="8"/>
        <rFont val="Segoe UI"/>
        <family val="2"/>
      </rPr>
      <t xml:space="preserve"> DANE, Cuentas nacionales</t>
    </r>
  </si>
  <si>
    <r>
      <t>pr</t>
    </r>
    <r>
      <rPr>
        <sz val="8"/>
        <rFont val="Segoe UI"/>
        <family val="2"/>
      </rPr>
      <t>preliminar</t>
    </r>
  </si>
  <si>
    <r>
      <rPr>
        <vertAlign val="superscript"/>
        <sz val="8"/>
        <rFont val="Segoe UI"/>
        <family val="2"/>
      </rPr>
      <t>p</t>
    </r>
    <r>
      <rPr>
        <sz val="8"/>
        <rFont val="Segoe UI"/>
        <family val="2"/>
      </rPr>
      <t xml:space="preserve">provisional </t>
    </r>
  </si>
  <si>
    <t>Actualizado el 30 de mayo de 2023</t>
  </si>
  <si>
    <r>
      <t>Antioquia: valor agregado según actividad económica                                                                                                                                                                                                                                                                                                                                                                                                                                                                                                                                                                                                                                                                                                                                                                                                                                      Series encadenadas de volumen con año de referencia 2015                                                                                                                                                                                                                                                                                                                                                                                                                                                                                                                                                                                                                                                                          Serie 2005 - 2022</t>
    </r>
    <r>
      <rPr>
        <b/>
        <vertAlign val="superscript"/>
        <sz val="9"/>
        <rFont val="Segoe UI"/>
        <family val="2"/>
      </rPr>
      <t>pr</t>
    </r>
    <r>
      <rPr>
        <b/>
        <sz val="9"/>
        <rFont val="Segoe UI"/>
        <family val="2"/>
      </rPr>
      <t xml:space="preserve">                                                                                                                                                                                                                                                                                                                                                                                                                                                                                                                                                                                                                                                                                                                  Miles de millones de pesos </t>
    </r>
  </si>
  <si>
    <r>
      <t>2022</t>
    </r>
    <r>
      <rPr>
        <b/>
        <vertAlign val="superscript"/>
        <sz val="9"/>
        <rFont val="Segoe UI"/>
        <family val="2"/>
      </rPr>
      <t>p</t>
    </r>
    <r>
      <rPr>
        <b/>
        <vertAlign val="superscript"/>
        <sz val="9"/>
        <color theme="1"/>
        <rFont val="Segoe UI"/>
        <family val="2"/>
      </rPr>
      <t>r</t>
    </r>
  </si>
  <si>
    <t>2020p</t>
  </si>
  <si>
    <t>2022pr</t>
  </si>
  <si>
    <t>2021p</t>
  </si>
  <si>
    <t>Producto Interno Bruto a precios corrientes (miles de Millones de pesos) 2015 - 2022pr</t>
  </si>
  <si>
    <t>DEPARTAMENTO DE ANTIOQUIA DESAGREGACIÓN DEL PRODUCTO INTERNO BRUTO -PIB- POR MUNICIPIO 2015 - 2022 preliminar</t>
  </si>
  <si>
    <t>Producto Interno Bruto a precios corrientes municipal, subregional y Departamental (miles de Millones de pesos) 2015 - 2022pr</t>
  </si>
  <si>
    <t>Participación % municipal en la subregión y Departamento 2015 - 2022pr</t>
  </si>
  <si>
    <t>Producto Interno Bruto  municipal, Subregional y Departamental en precios constantes, Series encadenadas de volumen con año de referencia 2015,  Años 2015 - 2022pr (miles de Millones de pesos)</t>
  </si>
  <si>
    <t>Tasa de variación del Producto Interno Bruto a precios constantes municipal, Subregional y Departamental, Series encadenadas de volumen con año de referencia 2015,  2016 - 2022pr</t>
  </si>
  <si>
    <t>Valor Agregado municipal en precios corrientes por sectores 2015 - 2022pr</t>
  </si>
  <si>
    <t>Distribución porcentual del Valor Agregado municipal en precios corrientes por sectores Económicos 2015 - 2022pr</t>
  </si>
  <si>
    <t>Valor Agregado municipal en precios constantes, Series encadenadas de volumen con año de referencia 2015 por sectores Económicos  2015 - 2022pr</t>
  </si>
  <si>
    <t>Tasas de variación valor Agregado municipal en precios constantes, Series encadenadas de volumen con año de referencia 2015 por sectores Económicos  2016 - 2022pr</t>
  </si>
  <si>
    <t>Valor Agregado municipal en precios corrientes por ramas de actividad económica 2015 - 2022pr</t>
  </si>
  <si>
    <t>Distribución del Valor Agregado municipal en precios corrientes por ramas de actividad económica  2015 - 2022pr</t>
  </si>
  <si>
    <t>Valor Agregado municipal en precios constantes, Series encadenadas de volumen con año de referencia 2015, por ramas de actividad 2015 - 2022pr</t>
  </si>
  <si>
    <t>Valor Agregado por grandes ramas de actividad, sector Económico para los 125 municipios de Antioquia, y PIB entre los años 2015 - 2022pr Cifras a precios corrientes en miles de millones de pesos</t>
  </si>
  <si>
    <t>Valor Agregado por grandes ramas de actividad, sector Económico y PIB para los 125 municipios de Antioquia entre los años 2015 - 2022pr Cifras a precios constantes, Series encadenadas de volumen con año de referencia 2015 Miles de  millones de pesos</t>
  </si>
  <si>
    <t>NOTAS (Versión 22/12/2023)</t>
  </si>
  <si>
    <r>
      <rPr>
        <b/>
        <sz val="11"/>
        <color theme="1"/>
        <rFont val="Calibri"/>
        <family val="2"/>
        <scheme val="minor"/>
      </rPr>
      <t>f)</t>
    </r>
    <r>
      <rPr>
        <sz val="11"/>
        <color theme="1"/>
        <rFont val="Calibri"/>
        <family val="2"/>
        <scheme val="minor"/>
      </rPr>
      <t xml:space="preserve">  La metodología incluye la homologación con la publicación del DANE de Valor agregado por municipio: serie 2011-2021 provisional, para estimar los valores del 2022 se usa como base los valores 2021 y los valores Departamentales 30 de mayo de 2023.</t>
    </r>
  </si>
  <si>
    <r>
      <rPr>
        <b/>
        <sz val="11"/>
        <color theme="1"/>
        <rFont val="Calibri"/>
        <family val="2"/>
        <scheme val="minor"/>
      </rPr>
      <t xml:space="preserve">e) </t>
    </r>
    <r>
      <rPr>
        <sz val="11"/>
        <color theme="1"/>
        <rFont val="Calibri"/>
        <family val="2"/>
        <scheme val="minor"/>
      </rPr>
      <t>En la rama de actividad C. Industrias manufactureras, M+N Actividades profesionales, científicas y técnicas; Actividades de servicios administrativos y de apoyo su usan, A. Agricultura se usan las Matrices de oferta y utilización la última versión disponible publicada por el DANE en el Sistema de Cuentas Nacionales corresponde a la vigencia 2021 provisional.</t>
    </r>
  </si>
  <si>
    <r>
      <rPr>
        <b/>
        <sz val="11"/>
        <color theme="1"/>
        <rFont val="Calibri"/>
        <family val="2"/>
        <scheme val="minor"/>
      </rPr>
      <t>c)</t>
    </r>
    <r>
      <rPr>
        <sz val="11"/>
        <color theme="1"/>
        <rFont val="Calibri"/>
        <family val="2"/>
        <scheme val="minor"/>
      </rPr>
      <t xml:space="preserve"> Valores estimados a partir de la publicación de las Cuentas Nacionales Anuales, PIB Departamental del 30 de mayo de 2023.</t>
    </r>
  </si>
  <si>
    <r>
      <rPr>
        <b/>
        <sz val="11"/>
        <color theme="1"/>
        <rFont val="Calibri"/>
        <family val="2"/>
        <scheme val="minor"/>
      </rPr>
      <t>b)</t>
    </r>
    <r>
      <rPr>
        <sz val="11"/>
        <color theme="1"/>
        <rFont val="Calibri"/>
        <family val="2"/>
        <scheme val="minor"/>
      </rPr>
      <t xml:space="preserve"> Valores de los años 2021 y 2022 estimados por la Dirección de Información Departamental desarrollando la actualización metodológica realizada por la universidad EAFIL dentro del contrato N° 4600014337 para la “Actualización de la metodología para la estimación de la participación en el Producto Interno Bruto para los 125 municipios del Departamento de Antioquia y su cálculo para los años 2015 al 2020".</t>
    </r>
  </si>
  <si>
    <r>
      <rPr>
        <b/>
        <sz val="11"/>
        <color theme="1"/>
        <rFont val="Calibri"/>
        <family val="2"/>
        <scheme val="minor"/>
      </rPr>
      <t>g)</t>
    </r>
    <r>
      <rPr>
        <sz val="11"/>
        <color theme="1"/>
        <rFont val="Calibri"/>
        <family val="2"/>
        <scheme val="minor"/>
      </rPr>
      <t xml:space="preserve">  En la rama de actividad C. Industrias manufactureras, se usa información de la Encuesta Anual Manufacturera al momento de su estimación el DANE no ha publicado los valores 2022, se usan los valores disponibles 2021.</t>
    </r>
  </si>
  <si>
    <r>
      <rPr>
        <b/>
        <sz val="11"/>
        <color theme="1"/>
        <rFont val="Calibri"/>
        <family val="2"/>
        <scheme val="minor"/>
      </rPr>
      <t xml:space="preserve">d) </t>
    </r>
    <r>
      <rPr>
        <sz val="11"/>
        <color theme="1"/>
        <rFont val="Calibri"/>
        <family val="2"/>
        <scheme val="minor"/>
      </rPr>
      <t xml:space="preserve"> Los valores del año 2020 2021  se encuentran estado provisional (p) , 2022 se encuentra en estado preliminar (pr); de acuerdo a la publicación citada anteriormente.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</si>
</sst>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 _€_-;\-* #,##0\ _€_-;_-* &quot;-&quot;??\ _€_-;_-@_-"/>
    <numFmt numFmtId="165" formatCode="#,##0.0"/>
    <numFmt numFmtId="166" formatCode="0.0%"/>
    <numFmt numFmtId="167" formatCode="_-* #,##0\ _€_-;\-* #,##0\ _€_-;_-* &quot;-&quot;\ _€_-;_-@_-"/>
    <numFmt numFmtId="168" formatCode="#,##0.00000000000"/>
    <numFmt numFmtId="169" formatCode="_-* #,##0.0\ _€_-;\-* #,##0.0\ _€_-;_-* &quot;-&quot;\ _€_-;_-@_-"/>
    <numFmt numFmtId="170" formatCode="_-* #,##0.0\ _€_-;\-* #,##0.0\ _€_-;_-* &quot;-&quot;??\ _€_-;_-@_-"/>
    <numFmt numFmtId="171" formatCode="_-* #,##0.00\ _€_-;\-* #,##0.00\ _€_-;_-* &quot;-&quot;??\ _€_-;_-@_-"/>
  </numFmts>
  <fonts count="64">
    <font>
      <sz val="11"/>
      <color theme="1"/>
      <name val="Calibri"/>
      <family val="2"/>
      <scheme val="minor"/>
    </font>
    <font>
      <sz val="10"/>
      <name val="Arial"/>
      <family val="2"/>
    </font>
    <font>
      <b/>
      <sz val="11"/>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0"/>
      <name val="Calibri"/>
      <family val="2"/>
      <scheme val="minor"/>
    </font>
    <font>
      <b/>
      <sz val="14"/>
      <color theme="0"/>
      <name val="Segoe UI"/>
      <family val="2"/>
    </font>
    <font>
      <b/>
      <sz val="9"/>
      <name val="Segoe UI"/>
      <family val="2"/>
    </font>
    <font>
      <sz val="9"/>
      <name val="Segoe UI"/>
      <family val="2"/>
    </font>
    <font>
      <b/>
      <sz val="9"/>
      <color theme="1"/>
      <name val="Segoe UI"/>
      <family val="2"/>
    </font>
    <font>
      <b/>
      <sz val="9"/>
      <color rgb="FFB6004B"/>
      <name val="Segoe UI"/>
      <family val="2"/>
    </font>
    <font>
      <sz val="9"/>
      <color theme="1"/>
      <name val="Segoe UI"/>
      <family val="2"/>
    </font>
    <font>
      <sz val="10"/>
      <name val="Calibri"/>
      <family val="2"/>
      <scheme val="minor"/>
    </font>
    <font>
      <b/>
      <sz val="16"/>
      <color theme="0"/>
      <name val="Calibri"/>
      <family val="2"/>
      <scheme val="minor"/>
    </font>
    <font>
      <b/>
      <sz val="16"/>
      <color theme="1"/>
      <name val="Calibri"/>
      <family val="2"/>
      <scheme val="minor"/>
    </font>
    <font>
      <b/>
      <sz val="18"/>
      <color theme="0"/>
      <name val="Calibri"/>
      <family val="2"/>
      <scheme val="minor"/>
    </font>
    <font>
      <b/>
      <sz val="18"/>
      <color theme="1"/>
      <name val="Calibri"/>
      <family val="2"/>
      <scheme val="minor"/>
    </font>
    <font>
      <sz val="10"/>
      <color indexed="8"/>
      <name val="Calibri"/>
      <family val="2"/>
      <scheme val="minor"/>
    </font>
    <font>
      <sz val="11"/>
      <color theme="0"/>
      <name val="Calibri"/>
      <family val="2"/>
      <scheme val="minor"/>
    </font>
    <font>
      <b/>
      <sz val="9"/>
      <color theme="0"/>
      <name val="Arial"/>
      <family val="2"/>
    </font>
    <font>
      <b/>
      <sz val="9"/>
      <color theme="1"/>
      <name val="Arial"/>
      <family val="2"/>
    </font>
    <font>
      <sz val="9"/>
      <color theme="1"/>
      <name val="Arial"/>
      <family val="2"/>
    </font>
    <font>
      <b/>
      <sz val="12"/>
      <color theme="1"/>
      <name val="Calibri"/>
      <family val="2"/>
      <scheme val="minor"/>
    </font>
    <font>
      <vertAlign val="superscript"/>
      <sz val="10"/>
      <color theme="1"/>
      <name val="Calibri"/>
      <family val="2"/>
      <scheme val="minor"/>
    </font>
    <font>
      <b/>
      <sz val="11"/>
      <color theme="0"/>
      <name val="Calibri"/>
      <family val="2"/>
      <scheme val="minor"/>
    </font>
    <font>
      <b/>
      <sz val="11"/>
      <name val="Calibri"/>
      <family val="2"/>
      <scheme val="minor"/>
    </font>
    <font>
      <b/>
      <sz val="12"/>
      <color theme="0"/>
      <name val="Arial"/>
      <family val="2"/>
    </font>
    <font>
      <b/>
      <sz val="11"/>
      <color theme="1"/>
      <name val="Arial"/>
      <family val="2"/>
    </font>
    <font>
      <b/>
      <sz val="12"/>
      <color theme="0"/>
      <name val="Calibri"/>
      <family val="2"/>
      <scheme val="minor"/>
    </font>
    <font>
      <sz val="12"/>
      <color theme="1"/>
      <name val="Calibri"/>
      <family val="2"/>
      <scheme val="minor"/>
    </font>
    <font>
      <u val="single"/>
      <sz val="11"/>
      <color theme="10"/>
      <name val="Calibri"/>
      <family val="2"/>
      <scheme val="minor"/>
    </font>
    <font>
      <b/>
      <u val="single"/>
      <sz val="11"/>
      <color theme="10"/>
      <name val="Calibri"/>
      <family val="2"/>
      <scheme val="minor"/>
    </font>
    <font>
      <b/>
      <vertAlign val="superscript"/>
      <sz val="9"/>
      <name val="Segoe UI"/>
      <family val="2"/>
    </font>
    <font>
      <b/>
      <sz val="9"/>
      <name val="Arial"/>
      <family val="2"/>
    </font>
    <font>
      <b/>
      <vertAlign val="superscript"/>
      <sz val="9"/>
      <color theme="1"/>
      <name val="Segoe UI"/>
      <family val="2"/>
    </font>
    <font>
      <sz val="8"/>
      <name val="Segoe UI"/>
      <family val="2"/>
    </font>
    <font>
      <b/>
      <sz val="8"/>
      <name val="Segoe UI"/>
      <family val="2"/>
    </font>
    <font>
      <vertAlign val="superscript"/>
      <sz val="8"/>
      <name val="Segoe UI"/>
      <family val="2"/>
    </font>
    <font>
      <b/>
      <sz val="11"/>
      <color theme="0"/>
      <name val="Calibri"/>
      <family val="2"/>
    </font>
    <font>
      <sz val="11"/>
      <color rgb="FF000000"/>
      <name val="Calibri"/>
      <family val="2"/>
    </font>
    <font>
      <b/>
      <sz val="12"/>
      <color rgb="FF000000"/>
      <name val="Calibri"/>
      <family val="2"/>
    </font>
    <font>
      <sz val="9"/>
      <color rgb="FF000000"/>
      <name val="Calibri"/>
      <family val="2"/>
    </font>
    <font>
      <b/>
      <sz val="9"/>
      <color rgb="FF000000"/>
      <name val="Calibri"/>
      <family val="2"/>
    </font>
    <font>
      <b/>
      <sz val="10"/>
      <color rgb="FF000000"/>
      <name val="+mn-cs"/>
      <family val="2"/>
    </font>
    <font>
      <sz val="9"/>
      <color rgb="FF000000"/>
      <name val="+mn-cs"/>
      <family val="2"/>
    </font>
    <font>
      <b/>
      <sz val="11"/>
      <color rgb="FF000000"/>
      <name val="Calibri"/>
      <family val="2"/>
    </font>
    <font>
      <sz val="11"/>
      <color theme="1"/>
      <name val="Calibri"/>
      <family val="2"/>
    </font>
    <font>
      <b/>
      <sz val="12"/>
      <color theme="1"/>
      <name val="Calibri"/>
      <family val="2"/>
    </font>
    <font>
      <b/>
      <sz val="9"/>
      <color theme="1"/>
      <name val="Calibri"/>
      <family val="2"/>
    </font>
    <font>
      <b/>
      <sz val="10"/>
      <color theme="1"/>
      <name val="+mn-cs"/>
      <family val="2"/>
    </font>
    <font>
      <sz val="9"/>
      <color theme="1"/>
      <name val="+mn-cs"/>
      <family val="2"/>
    </font>
    <font>
      <b/>
      <sz val="9"/>
      <color theme="0"/>
      <name val="Calibri"/>
      <family val="2"/>
    </font>
    <font>
      <b/>
      <sz val="10"/>
      <color rgb="FF000000"/>
      <name val="Calibri"/>
      <family val="2"/>
    </font>
    <font>
      <b/>
      <sz val="8"/>
      <color rgb="FF000000"/>
      <name val="Calibri"/>
      <family val="2"/>
    </font>
    <font>
      <b/>
      <sz val="9"/>
      <color rgb="FF000000"/>
      <name val="+mn-cs"/>
      <family val="2"/>
    </font>
    <font>
      <sz val="10"/>
      <color rgb="FF000000"/>
      <name val="Calibri"/>
      <family val="2"/>
    </font>
    <font>
      <b/>
      <sz val="14"/>
      <color rgb="FF000000"/>
      <name val="Calibri"/>
      <family val="2"/>
    </font>
    <font>
      <b/>
      <sz val="11"/>
      <color rgb="FF000000"/>
      <name val="+mn-cs"/>
      <family val="2"/>
    </font>
    <font>
      <b/>
      <sz val="18"/>
      <color rgb="FF000000"/>
      <name val="Calibri"/>
      <family val="2"/>
    </font>
    <font>
      <b/>
      <sz val="16"/>
      <color theme="1"/>
      <name val="Calibri"/>
      <family val="2"/>
    </font>
    <font>
      <sz val="16"/>
      <color theme="1"/>
      <name val="Calibri"/>
      <family val="2"/>
    </font>
    <font>
      <sz val="16"/>
      <color theme="1"/>
      <name val="+mn-cs"/>
      <family val="2"/>
    </font>
  </fonts>
  <fills count="12">
    <fill>
      <patternFill/>
    </fill>
    <fill>
      <patternFill patternType="gray125"/>
    </fill>
    <fill>
      <patternFill patternType="solid">
        <fgColor rgb="FFA5A5A5"/>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rgb="FFBFBFBF"/>
        <bgColor indexed="64"/>
      </patternFill>
    </fill>
    <fill>
      <patternFill patternType="solid">
        <fgColor theme="4" tint="0.5999900102615356"/>
        <bgColor indexed="64"/>
      </patternFill>
    </fill>
    <fill>
      <patternFill patternType="solid">
        <fgColor theme="4" tint="-0.24997000396251678"/>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rgb="FFB6004B"/>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right style="thin"/>
      <top style="medium"/>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style="thin"/>
      <top style="thin"/>
      <bottom style="thin"/>
    </border>
    <border>
      <left style="medium"/>
      <right style="thin"/>
      <top/>
      <bottom style="thin"/>
    </border>
    <border>
      <left style="medium"/>
      <right style="thin"/>
      <top style="thin"/>
      <bottom/>
    </border>
    <border>
      <left/>
      <right/>
      <top style="thin"/>
      <bottom/>
    </border>
    <border>
      <left style="thin"/>
      <right style="thin"/>
      <top/>
      <bottom/>
    </border>
    <border>
      <left/>
      <right style="thin"/>
      <top/>
      <botto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bottom/>
    </border>
    <border>
      <left style="medium"/>
      <right style="thin"/>
      <top style="medium"/>
      <bottom style="thin"/>
    </border>
    <border>
      <left style="thin"/>
      <right style="thin"/>
      <top style="medium"/>
      <bottom style="thin"/>
    </border>
    <border>
      <left style="medium"/>
      <right style="medium"/>
      <top style="medium"/>
      <bottom/>
    </border>
    <border>
      <left style="medium"/>
      <right style="medium"/>
      <top/>
      <bottom style="medium"/>
    </border>
    <border>
      <left style="thin"/>
      <right/>
      <top/>
      <bottom style="thin"/>
    </border>
    <border>
      <left style="thin"/>
      <right/>
      <top style="thin"/>
      <bottom style="thin"/>
    </border>
    <border>
      <left style="thin"/>
      <right/>
      <top style="thin"/>
      <bottom style="medium"/>
    </border>
    <border>
      <left style="thin"/>
      <right/>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top style="medium"/>
      <bottom style="thin"/>
    </border>
    <border>
      <left style="thin"/>
      <right style="medium"/>
      <top style="thin"/>
      <bottom/>
    </border>
    <border>
      <left style="medium"/>
      <right style="medium"/>
      <top style="thin"/>
      <bottom/>
    </border>
    <border>
      <left style="medium"/>
      <right style="medium"/>
      <top/>
      <bottom style="thin"/>
    </border>
    <border>
      <left style="medium"/>
      <right/>
      <top style="thin"/>
      <bottom style="thin"/>
    </border>
    <border>
      <left style="thin"/>
      <right style="medium"/>
      <top/>
      <bottom/>
    </border>
    <border>
      <left style="thin"/>
      <right style="medium"/>
      <top/>
      <bottom style="thin"/>
    </border>
    <border>
      <left style="thin"/>
      <right/>
      <top style="thin"/>
      <bottom/>
    </border>
    <border>
      <left/>
      <right style="thin"/>
      <top style="thin"/>
      <bottom style="thin"/>
    </border>
    <border>
      <left/>
      <right style="thin"/>
      <top style="thin"/>
      <bottom/>
    </border>
    <border>
      <left/>
      <right style="thin"/>
      <top style="medium"/>
      <bottom style="medium"/>
    </border>
    <border>
      <left/>
      <right style="thin"/>
      <top/>
      <bottom style="thin"/>
    </border>
    <border>
      <left/>
      <right style="thin"/>
      <top style="thin"/>
      <bottom style="medium"/>
    </border>
    <border>
      <left/>
      <right style="medium"/>
      <top style="thin"/>
      <bottom style="thin"/>
    </border>
    <border>
      <left/>
      <right style="medium"/>
      <top style="thin"/>
      <bottom style="medium"/>
    </border>
    <border>
      <left/>
      <right style="thin"/>
      <top style="medium"/>
      <bottom style="thin"/>
    </border>
    <border>
      <left style="thin"/>
      <right style="medium"/>
      <top style="medium"/>
      <bottom style="thin"/>
    </border>
    <border>
      <left style="thin"/>
      <right/>
      <top/>
      <bottom/>
    </border>
    <border>
      <left style="medium"/>
      <right style="thin"/>
      <top/>
      <bottom style="medium"/>
    </border>
    <border>
      <left style="thin"/>
      <right style="thin"/>
      <top/>
      <bottom style="medium"/>
    </border>
    <border>
      <left/>
      <right style="medium"/>
      <top/>
      <bottom style="thin"/>
    </border>
    <border>
      <left/>
      <right style="medium"/>
      <top style="medium"/>
      <bottom style="medium"/>
    </border>
    <border>
      <left style="medium"/>
      <right/>
      <top style="medium"/>
      <bottom style="medium"/>
    </border>
    <border>
      <left/>
      <right/>
      <top/>
      <bottom style="thin">
        <color theme="4" tint="0.39998000860214233"/>
      </bottom>
    </border>
    <border>
      <left/>
      <right/>
      <top style="thin">
        <color theme="4" tint="0.39998000860214233"/>
      </top>
      <bottom/>
    </border>
    <border>
      <left/>
      <right/>
      <top style="medium"/>
      <bottom style="thin"/>
    </border>
    <border>
      <left/>
      <right/>
      <top style="thin"/>
      <bottom style="thin"/>
    </border>
    <border>
      <left/>
      <right/>
      <top style="thin"/>
      <bottom style="medium"/>
    </border>
    <border>
      <left style="medium"/>
      <right/>
      <top style="medium"/>
      <bottom style="thin"/>
    </border>
    <border>
      <left style="medium"/>
      <right/>
      <top style="thin"/>
      <bottom style="medium"/>
    </border>
    <border>
      <left style="medium"/>
      <right/>
      <top/>
      <bottom style="thin"/>
    </border>
    <border>
      <left style="medium"/>
      <right/>
      <top/>
      <bottom style="medium"/>
    </border>
    <border>
      <left/>
      <right/>
      <top style="medium"/>
      <bottom style="medium"/>
    </border>
    <border>
      <left/>
      <right style="medium"/>
      <top/>
      <bottom/>
    </border>
    <border>
      <left/>
      <right style="medium"/>
      <top/>
      <bottom style="medium"/>
    </border>
    <border>
      <left style="medium"/>
      <right/>
      <top/>
      <bottom/>
    </border>
    <border>
      <left style="medium"/>
      <right/>
      <top style="thin"/>
      <bottom/>
    </border>
    <border>
      <left/>
      <right style="medium"/>
      <top style="thin"/>
      <bottom/>
    </border>
    <border>
      <left style="medium"/>
      <right/>
      <top style="medium"/>
      <bottom/>
    </border>
    <border>
      <left/>
      <right style="medium"/>
      <top style="medium"/>
      <bottom/>
    </border>
    <border>
      <left/>
      <right/>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0" fontId="26" fillId="2" borderId="1" applyNumberFormat="0" applyAlignment="0" applyProtection="0"/>
    <xf numFmtId="0" fontId="32" fillId="0" borderId="0" applyNumberFormat="0" applyFill="0" applyBorder="0" applyAlignment="0" applyProtection="0"/>
  </cellStyleXfs>
  <cellXfs count="481">
    <xf numFmtId="0" fontId="0" fillId="0" borderId="0" xfId="0"/>
    <xf numFmtId="0" fontId="3" fillId="3" borderId="2"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4" fontId="0" fillId="0" borderId="4" xfId="0" applyNumberFormat="1" applyFont="1" applyBorder="1"/>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4" fontId="6" fillId="0" borderId="5" xfId="0" applyNumberFormat="1" applyFont="1" applyBorder="1"/>
    <xf numFmtId="4" fontId="6" fillId="0" borderId="4" xfId="0" applyNumberFormat="1" applyFont="1" applyBorder="1"/>
    <xf numFmtId="0" fontId="6" fillId="0" borderId="9" xfId="0" applyFont="1" applyBorder="1" applyAlignment="1">
      <alignment horizontal="center" vertical="center"/>
    </xf>
    <xf numFmtId="4" fontId="6" fillId="0" borderId="6" xfId="0" applyNumberFormat="1" applyFont="1" applyBorder="1"/>
    <xf numFmtId="0" fontId="10" fillId="4" borderId="0" xfId="21" applyFont="1" applyFill="1">
      <alignment/>
      <protection/>
    </xf>
    <xf numFmtId="49" fontId="10" fillId="4" borderId="0" xfId="21" applyNumberFormat="1" applyFont="1" applyFill="1">
      <alignment/>
      <protection/>
    </xf>
    <xf numFmtId="0" fontId="12" fillId="4" borderId="6" xfId="0" applyFont="1" applyFill="1" applyBorder="1" applyAlignment="1">
      <alignment vertical="center"/>
    </xf>
    <xf numFmtId="164" fontId="12" fillId="4" borderId="10" xfId="20" applyNumberFormat="1" applyFont="1" applyFill="1" applyBorder="1" applyAlignment="1">
      <alignment vertical="center" wrapText="1"/>
    </xf>
    <xf numFmtId="0" fontId="12" fillId="5" borderId="11" xfId="0" applyFont="1" applyFill="1" applyBorder="1" applyAlignment="1">
      <alignment vertical="center"/>
    </xf>
    <xf numFmtId="164" fontId="12" fillId="5" borderId="0" xfId="20" applyNumberFormat="1" applyFont="1" applyFill="1" applyBorder="1" applyAlignment="1">
      <alignment vertical="center" wrapText="1"/>
    </xf>
    <xf numFmtId="0" fontId="12" fillId="4" borderId="11" xfId="0" applyFont="1" applyFill="1" applyBorder="1" applyAlignment="1">
      <alignment vertical="center"/>
    </xf>
    <xf numFmtId="164" fontId="12" fillId="4" borderId="0" xfId="20" applyNumberFormat="1" applyFont="1" applyFill="1" applyBorder="1" applyAlignment="1">
      <alignment vertical="center" wrapText="1"/>
    </xf>
    <xf numFmtId="164" fontId="11" fillId="4" borderId="0" xfId="20" applyNumberFormat="1" applyFont="1" applyFill="1" applyBorder="1" applyAlignment="1">
      <alignment vertical="center" wrapText="1"/>
    </xf>
    <xf numFmtId="0" fontId="13" fillId="5" borderId="11" xfId="0" applyFont="1" applyFill="1" applyBorder="1" applyAlignment="1">
      <alignment vertical="center" wrapText="1"/>
    </xf>
    <xf numFmtId="0" fontId="13" fillId="5" borderId="11" xfId="0" applyFont="1" applyFill="1" applyBorder="1"/>
    <xf numFmtId="164" fontId="10" fillId="5" borderId="0" xfId="20" applyNumberFormat="1" applyFont="1" applyFill="1" applyBorder="1" applyAlignment="1">
      <alignment wrapText="1"/>
    </xf>
    <xf numFmtId="164" fontId="10" fillId="5" borderId="12" xfId="20" applyNumberFormat="1" applyFont="1" applyFill="1" applyBorder="1" applyAlignment="1">
      <alignment wrapText="1"/>
    </xf>
    <xf numFmtId="0" fontId="11" fillId="4" borderId="5" xfId="0" applyFont="1" applyFill="1" applyBorder="1" applyAlignment="1">
      <alignment vertical="center" wrapText="1"/>
    </xf>
    <xf numFmtId="0" fontId="13" fillId="4" borderId="5" xfId="0" applyFont="1" applyFill="1" applyBorder="1"/>
    <xf numFmtId="3" fontId="9" fillId="4" borderId="13" xfId="0" applyNumberFormat="1" applyFont="1" applyFill="1" applyBorder="1" applyAlignment="1">
      <alignment wrapText="1"/>
    </xf>
    <xf numFmtId="164" fontId="9" fillId="4" borderId="13" xfId="20" applyNumberFormat="1" applyFont="1" applyFill="1" applyBorder="1" applyAlignment="1">
      <alignment wrapText="1"/>
    </xf>
    <xf numFmtId="0" fontId="11" fillId="6" borderId="4" xfId="0" applyFont="1" applyFill="1" applyBorder="1" applyAlignment="1">
      <alignment horizontal="center" vertical="center" wrapText="1"/>
    </xf>
    <xf numFmtId="0" fontId="13" fillId="4" borderId="0" xfId="0" applyFont="1" applyFill="1"/>
    <xf numFmtId="0" fontId="14" fillId="0" borderId="4" xfId="0" applyFont="1" applyBorder="1" applyAlignment="1">
      <alignment horizontal="left" vertical="center" wrapText="1" indent="1"/>
    </xf>
    <xf numFmtId="49" fontId="14" fillId="0" borderId="4" xfId="0" applyNumberFormat="1" applyFont="1" applyBorder="1" applyAlignment="1">
      <alignment horizontal="left" vertical="center" wrapText="1" indent="1"/>
    </xf>
    <xf numFmtId="0" fontId="14" fillId="4" borderId="4" xfId="0" applyFont="1" applyFill="1" applyBorder="1" applyAlignment="1">
      <alignment horizontal="left" vertical="center" wrapText="1" indent="1"/>
    </xf>
    <xf numFmtId="49" fontId="14" fillId="0" borderId="7" xfId="0" applyNumberFormat="1" applyFont="1" applyBorder="1" applyAlignment="1">
      <alignment horizontal="center" vertical="center" wrapText="1"/>
    </xf>
    <xf numFmtId="49" fontId="14" fillId="4" borderId="7" xfId="0" applyNumberFormat="1" applyFont="1" applyFill="1" applyBorder="1" applyAlignment="1">
      <alignment horizontal="center" vertical="center"/>
    </xf>
    <xf numFmtId="49" fontId="14" fillId="4" borderId="14" xfId="0" applyNumberFormat="1" applyFont="1" applyFill="1" applyBorder="1" applyAlignment="1">
      <alignment horizontal="center" vertical="center"/>
    </xf>
    <xf numFmtId="0" fontId="14" fillId="4" borderId="15" xfId="0" applyFont="1" applyFill="1" applyBorder="1" applyAlignment="1">
      <alignment horizontal="left" vertical="center" wrapText="1" indent="1"/>
    </xf>
    <xf numFmtId="49" fontId="14" fillId="0" borderId="15" xfId="0" applyNumberFormat="1" applyFont="1" applyBorder="1" applyAlignment="1">
      <alignment horizontal="left" vertical="center" wrapText="1" indent="1"/>
    </xf>
    <xf numFmtId="0" fontId="14" fillId="0" borderId="15" xfId="0" applyFont="1" applyBorder="1" applyAlignment="1">
      <alignment horizontal="left" vertical="center" wrapText="1" indent="1"/>
    </xf>
    <xf numFmtId="49" fontId="7" fillId="3" borderId="16"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7" borderId="2" xfId="0" applyFont="1" applyFill="1" applyBorder="1" applyAlignment="1">
      <alignment horizontal="center" vertical="center" textRotation="90" wrapText="1"/>
    </xf>
    <xf numFmtId="0" fontId="7" fillId="7" borderId="5" xfId="0" applyFont="1" applyFill="1" applyBorder="1" applyAlignment="1">
      <alignment horizontal="left" vertical="center" indent="1"/>
    </xf>
    <xf numFmtId="0" fontId="7" fillId="7" borderId="5"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3" fillId="7" borderId="17" xfId="0" applyFont="1" applyFill="1" applyBorder="1" applyAlignment="1">
      <alignment horizontal="center" vertical="center" textRotation="90" wrapText="1"/>
    </xf>
    <xf numFmtId="4" fontId="7" fillId="7" borderId="5" xfId="0" applyNumberFormat="1" applyFont="1" applyFill="1" applyBorder="1" applyAlignment="1">
      <alignment horizontal="right" vertical="center" wrapText="1" indent="1"/>
    </xf>
    <xf numFmtId="165" fontId="7" fillId="7" borderId="4" xfId="0" applyNumberFormat="1" applyFont="1" applyFill="1" applyBorder="1" applyAlignment="1">
      <alignment horizontal="right" vertical="center" wrapText="1" indent="1"/>
    </xf>
    <xf numFmtId="165" fontId="6" fillId="0" borderId="4" xfId="0" applyNumberFormat="1" applyFont="1" applyBorder="1" applyAlignment="1">
      <alignment horizontal="right" vertical="center"/>
    </xf>
    <xf numFmtId="165" fontId="3" fillId="7" borderId="4" xfId="0" applyNumberFormat="1" applyFont="1" applyFill="1" applyBorder="1" applyAlignment="1">
      <alignment horizontal="right" vertical="center"/>
    </xf>
    <xf numFmtId="165" fontId="3" fillId="7" borderId="18" xfId="0" applyNumberFormat="1" applyFont="1" applyFill="1" applyBorder="1" applyAlignment="1">
      <alignment horizontal="right" vertical="center"/>
    </xf>
    <xf numFmtId="0" fontId="7" fillId="7" borderId="8" xfId="0" applyFont="1" applyFill="1" applyBorder="1" applyAlignment="1" quotePrefix="1">
      <alignment horizontal="center" vertical="center"/>
    </xf>
    <xf numFmtId="0" fontId="7" fillId="7" borderId="5" xfId="0" applyFont="1" applyFill="1" applyBorder="1" applyAlignment="1">
      <alignment horizontal="left" vertical="center"/>
    </xf>
    <xf numFmtId="0" fontId="7" fillId="7" borderId="7" xfId="0" applyFont="1" applyFill="1" applyBorder="1" applyAlignment="1">
      <alignment horizontal="center" vertical="center" wrapText="1"/>
    </xf>
    <xf numFmtId="49" fontId="14" fillId="4" borderId="7" xfId="0" applyNumberFormat="1" applyFont="1" applyFill="1" applyBorder="1" applyAlignment="1">
      <alignment horizontal="left" vertical="center"/>
    </xf>
    <xf numFmtId="0" fontId="14" fillId="4" borderId="4" xfId="0" applyFont="1" applyFill="1" applyBorder="1" applyAlignment="1">
      <alignment horizontal="left" vertical="center" wrapText="1"/>
    </xf>
    <xf numFmtId="49" fontId="14" fillId="4" borderId="4"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indent="1"/>
    </xf>
    <xf numFmtId="49" fontId="14" fillId="0" borderId="0" xfId="0" applyNumberFormat="1" applyFont="1" applyBorder="1" applyAlignment="1">
      <alignment horizontal="left" vertical="center" wrapText="1" indent="1"/>
    </xf>
    <xf numFmtId="165" fontId="3" fillId="0" borderId="4" xfId="0" applyNumberFormat="1" applyFont="1" applyBorder="1" applyAlignment="1">
      <alignment horizontal="center" vertical="center"/>
    </xf>
    <xf numFmtId="49" fontId="14" fillId="0" borderId="6" xfId="0" applyNumberFormat="1" applyFont="1" applyBorder="1" applyAlignment="1">
      <alignment horizontal="left" vertical="center" wrapText="1" indent="1"/>
    </xf>
    <xf numFmtId="0" fontId="14" fillId="0" borderId="6" xfId="0" applyFont="1" applyBorder="1" applyAlignment="1">
      <alignment horizontal="left" vertical="center" wrapText="1" indent="1"/>
    </xf>
    <xf numFmtId="0" fontId="0" fillId="0" borderId="0" xfId="0" applyBorder="1"/>
    <xf numFmtId="165" fontId="6" fillId="0" borderId="0" xfId="0" applyNumberFormat="1" applyFont="1" applyBorder="1"/>
    <xf numFmtId="165" fontId="2" fillId="0" borderId="0" xfId="0" applyNumberFormat="1" applyFont="1" applyBorder="1"/>
    <xf numFmtId="165" fontId="0" fillId="0" borderId="0" xfId="0" applyNumberFormat="1" applyBorder="1"/>
    <xf numFmtId="4" fontId="0" fillId="0" borderId="0" xfId="0" applyNumberFormat="1" applyBorder="1"/>
    <xf numFmtId="49" fontId="14" fillId="0" borderId="14" xfId="0" applyNumberFormat="1" applyFont="1" applyBorder="1" applyAlignment="1">
      <alignment horizontal="center" vertical="center" wrapText="1"/>
    </xf>
    <xf numFmtId="165" fontId="6" fillId="0" borderId="15" xfId="0" applyNumberFormat="1" applyFont="1" applyBorder="1" applyAlignment="1">
      <alignment horizontal="right" vertical="center"/>
    </xf>
    <xf numFmtId="165" fontId="3" fillId="7" borderId="19" xfId="0" applyNumberFormat="1" applyFont="1" applyFill="1" applyBorder="1" applyAlignment="1">
      <alignment horizontal="right" vertical="center"/>
    </xf>
    <xf numFmtId="49" fontId="7" fillId="3" borderId="20" xfId="0" applyNumberFormat="1" applyFont="1" applyFill="1" applyBorder="1" applyAlignment="1">
      <alignment horizontal="center" vertical="center" wrapText="1"/>
    </xf>
    <xf numFmtId="49" fontId="7" fillId="3" borderId="11" xfId="0" applyNumberFormat="1" applyFont="1" applyFill="1" applyBorder="1" applyAlignment="1">
      <alignment horizontal="left" vertical="center" wrapText="1" indent="1"/>
    </xf>
    <xf numFmtId="49" fontId="14" fillId="4" borderId="21" xfId="0" applyNumberFormat="1" applyFont="1" applyFill="1" applyBorder="1" applyAlignment="1">
      <alignment horizontal="left" vertical="center"/>
    </xf>
    <xf numFmtId="0" fontId="14" fillId="4" borderId="22" xfId="0" applyFont="1" applyFill="1" applyBorder="1" applyAlignment="1">
      <alignment horizontal="left" vertical="center" wrapText="1"/>
    </xf>
    <xf numFmtId="49" fontId="14" fillId="4" borderId="22" xfId="0" applyNumberFormat="1" applyFont="1" applyFill="1" applyBorder="1" applyAlignment="1">
      <alignment horizontal="left" vertical="center" wrapText="1"/>
    </xf>
    <xf numFmtId="0" fontId="14" fillId="0" borderId="22" xfId="0" applyFont="1" applyBorder="1" applyAlignment="1">
      <alignment horizontal="left" vertical="center" wrapText="1" indent="1"/>
    </xf>
    <xf numFmtId="165" fontId="3" fillId="0" borderId="22" xfId="0" applyNumberFormat="1" applyFont="1" applyBorder="1" applyAlignment="1">
      <alignment horizontal="center" vertical="center"/>
    </xf>
    <xf numFmtId="49" fontId="14" fillId="4" borderId="14" xfId="0" applyNumberFormat="1" applyFont="1" applyFill="1" applyBorder="1" applyAlignment="1">
      <alignment horizontal="left" vertical="center"/>
    </xf>
    <xf numFmtId="0" fontId="14" fillId="4" borderId="15" xfId="0" applyFont="1" applyFill="1" applyBorder="1" applyAlignment="1">
      <alignment horizontal="left" vertical="center" wrapText="1"/>
    </xf>
    <xf numFmtId="49" fontId="14" fillId="4" borderId="15" xfId="0" applyNumberFormat="1" applyFont="1" applyFill="1" applyBorder="1" applyAlignment="1">
      <alignment horizontal="left" vertical="center" wrapText="1"/>
    </xf>
    <xf numFmtId="165" fontId="3" fillId="0" borderId="15" xfId="0" applyNumberFormat="1" applyFont="1" applyBorder="1" applyAlignment="1">
      <alignment horizontal="center" vertical="center"/>
    </xf>
    <xf numFmtId="49" fontId="14" fillId="4" borderId="21" xfId="0" applyNumberFormat="1" applyFont="1" applyFill="1" applyBorder="1" applyAlignment="1">
      <alignment horizontal="center" vertical="center"/>
    </xf>
    <xf numFmtId="49" fontId="14" fillId="0" borderId="22" xfId="0" applyNumberFormat="1" applyFont="1" applyBorder="1" applyAlignment="1">
      <alignment horizontal="left" vertical="center" wrapText="1" indent="1"/>
    </xf>
    <xf numFmtId="0" fontId="17" fillId="8" borderId="23" xfId="0" applyFont="1" applyFill="1" applyBorder="1" applyAlignment="1">
      <alignment horizontal="center" vertical="center"/>
    </xf>
    <xf numFmtId="0" fontId="18" fillId="3" borderId="24" xfId="0" applyFont="1" applyFill="1" applyBorder="1" applyAlignment="1">
      <alignment horizontal="center" vertical="center"/>
    </xf>
    <xf numFmtId="4" fontId="7" fillId="7" borderId="25" xfId="0" applyNumberFormat="1" applyFont="1" applyFill="1" applyBorder="1" applyAlignment="1">
      <alignment horizontal="right" vertical="center" wrapText="1" indent="1"/>
    </xf>
    <xf numFmtId="165" fontId="7" fillId="7" borderId="26" xfId="0" applyNumberFormat="1" applyFont="1" applyFill="1" applyBorder="1" applyAlignment="1">
      <alignment horizontal="right" vertical="center" wrapText="1" indent="1"/>
    </xf>
    <xf numFmtId="165" fontId="3" fillId="7" borderId="26" xfId="0" applyNumberFormat="1" applyFont="1" applyFill="1" applyBorder="1" applyAlignment="1">
      <alignment horizontal="right" vertical="center"/>
    </xf>
    <xf numFmtId="165" fontId="3" fillId="7" borderId="27" xfId="0" applyNumberFormat="1" applyFont="1" applyFill="1" applyBorder="1" applyAlignment="1">
      <alignment horizontal="right" vertical="center"/>
    </xf>
    <xf numFmtId="0" fontId="3" fillId="7" borderId="28" xfId="0" applyFont="1" applyFill="1" applyBorder="1" applyAlignment="1">
      <alignment horizontal="center" vertical="center" textRotation="90" wrapText="1"/>
    </xf>
    <xf numFmtId="0" fontId="3" fillId="7" borderId="23" xfId="0" applyFont="1" applyFill="1" applyBorder="1" applyAlignment="1">
      <alignment horizontal="center" vertical="center" textRotation="90" wrapText="1"/>
    </xf>
    <xf numFmtId="10" fontId="7" fillId="7" borderId="29" xfId="23" applyNumberFormat="1" applyFont="1" applyFill="1" applyBorder="1" applyAlignment="1">
      <alignment horizontal="right" vertical="center" wrapText="1" indent="1"/>
    </xf>
    <xf numFmtId="10" fontId="7" fillId="7" borderId="30" xfId="23" applyNumberFormat="1" applyFont="1" applyFill="1" applyBorder="1" applyAlignment="1">
      <alignment horizontal="right" vertical="center" wrapText="1" indent="1"/>
    </xf>
    <xf numFmtId="10" fontId="7" fillId="7" borderId="31" xfId="23" applyNumberFormat="1" applyFont="1" applyFill="1" applyBorder="1" applyAlignment="1">
      <alignment horizontal="right" vertical="center" wrapText="1" indent="1"/>
    </xf>
    <xf numFmtId="165" fontId="3" fillId="7" borderId="32" xfId="0" applyNumberFormat="1" applyFont="1" applyFill="1" applyBorder="1" applyAlignment="1">
      <alignment horizontal="right" vertical="center"/>
    </xf>
    <xf numFmtId="165" fontId="6" fillId="0" borderId="6" xfId="0" applyNumberFormat="1" applyFont="1" applyBorder="1" applyAlignment="1">
      <alignment horizontal="right" vertical="center"/>
    </xf>
    <xf numFmtId="165" fontId="3" fillId="7" borderId="33" xfId="0" applyNumberFormat="1" applyFont="1" applyFill="1" applyBorder="1" applyAlignment="1">
      <alignment horizontal="right" vertical="center"/>
    </xf>
    <xf numFmtId="10" fontId="7" fillId="7" borderId="34" xfId="23" applyNumberFormat="1" applyFont="1" applyFill="1" applyBorder="1" applyAlignment="1">
      <alignment horizontal="right" vertical="center" wrapText="1" indent="1"/>
    </xf>
    <xf numFmtId="165" fontId="3" fillId="7" borderId="5" xfId="0" applyNumberFormat="1" applyFont="1" applyFill="1" applyBorder="1" applyAlignment="1">
      <alignment horizontal="right" vertical="center"/>
    </xf>
    <xf numFmtId="10" fontId="7" fillId="7" borderId="35" xfId="23" applyNumberFormat="1" applyFont="1" applyFill="1" applyBorder="1" applyAlignment="1">
      <alignment horizontal="right" vertical="center" wrapText="1" indent="1"/>
    </xf>
    <xf numFmtId="0" fontId="14" fillId="0" borderId="5" xfId="0" applyFont="1" applyBorder="1" applyAlignment="1">
      <alignment horizontal="left" vertical="center" wrapText="1" indent="1"/>
    </xf>
    <xf numFmtId="0" fontId="7" fillId="7" borderId="36" xfId="0" applyFont="1" applyFill="1" applyBorder="1" applyAlignment="1">
      <alignment horizontal="center" vertical="center" wrapText="1"/>
    </xf>
    <xf numFmtId="0" fontId="7" fillId="7" borderId="11" xfId="0" applyFont="1" applyFill="1" applyBorder="1" applyAlignment="1">
      <alignment horizontal="left" vertical="center"/>
    </xf>
    <xf numFmtId="0" fontId="7" fillId="7" borderId="11" xfId="0" applyFont="1" applyFill="1" applyBorder="1" applyAlignment="1">
      <alignment horizontal="left" vertical="center" indent="1"/>
    </xf>
    <xf numFmtId="0" fontId="7" fillId="7" borderId="11" xfId="0" applyFont="1" applyFill="1" applyBorder="1" applyAlignment="1">
      <alignment horizontal="left" vertical="center" wrapText="1" indent="1"/>
    </xf>
    <xf numFmtId="4" fontId="7" fillId="7" borderId="11" xfId="0" applyNumberFormat="1" applyFont="1" applyFill="1" applyBorder="1" applyAlignment="1">
      <alignment horizontal="right" vertical="center" wrapText="1" indent="1"/>
    </xf>
    <xf numFmtId="4" fontId="7" fillId="7" borderId="37" xfId="0" applyNumberFormat="1" applyFont="1" applyFill="1" applyBorder="1" applyAlignment="1">
      <alignment horizontal="right" vertical="center" wrapText="1" indent="1"/>
    </xf>
    <xf numFmtId="49" fontId="14" fillId="0" borderId="5" xfId="0" applyNumberFormat="1" applyFont="1" applyBorder="1" applyAlignment="1">
      <alignment horizontal="left" vertical="center" wrapText="1" indent="1"/>
    </xf>
    <xf numFmtId="165" fontId="6" fillId="0" borderId="5" xfId="0" applyNumberFormat="1" applyFont="1" applyBorder="1" applyAlignment="1">
      <alignment horizontal="right" vertical="center"/>
    </xf>
    <xf numFmtId="165" fontId="3" fillId="7" borderId="38" xfId="0" applyNumberFormat="1" applyFont="1" applyFill="1" applyBorder="1" applyAlignment="1">
      <alignment horizontal="right" vertical="center"/>
    </xf>
    <xf numFmtId="0" fontId="7" fillId="7" borderId="16" xfId="0" applyFont="1" applyFill="1" applyBorder="1" applyAlignment="1">
      <alignment horizontal="left" vertical="center" wrapText="1" indent="1"/>
    </xf>
    <xf numFmtId="0" fontId="7" fillId="7" borderId="2" xfId="0" applyFont="1" applyFill="1" applyBorder="1" applyAlignment="1">
      <alignment horizontal="left" vertical="center" wrapText="1" indent="1"/>
    </xf>
    <xf numFmtId="165" fontId="7" fillId="7" borderId="2" xfId="0" applyNumberFormat="1" applyFont="1" applyFill="1" applyBorder="1" applyAlignment="1">
      <alignment horizontal="right" vertical="center" wrapText="1" indent="1"/>
    </xf>
    <xf numFmtId="165" fontId="7" fillId="7" borderId="17" xfId="0" applyNumberFormat="1" applyFont="1" applyFill="1" applyBorder="1" applyAlignment="1">
      <alignment horizontal="right" vertical="center" wrapText="1" indent="1"/>
    </xf>
    <xf numFmtId="10" fontId="7" fillId="7" borderId="3" xfId="23" applyNumberFormat="1" applyFont="1" applyFill="1" applyBorder="1" applyAlignment="1">
      <alignment horizontal="right" vertical="center" wrapText="1" indent="1"/>
    </xf>
    <xf numFmtId="49" fontId="7" fillId="7" borderId="36"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center" wrapText="1" indent="1"/>
    </xf>
    <xf numFmtId="0" fontId="7" fillId="7" borderId="2" xfId="0" applyFont="1" applyFill="1" applyBorder="1" applyAlignment="1">
      <alignment horizontal="left" vertical="center" wrapText="1"/>
    </xf>
    <xf numFmtId="49" fontId="7" fillId="7" borderId="16" xfId="0" applyNumberFormat="1" applyFont="1" applyFill="1" applyBorder="1" applyAlignment="1">
      <alignment horizontal="left" vertical="center" wrapText="1" indent="1"/>
    </xf>
    <xf numFmtId="49" fontId="14" fillId="0" borderId="9"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7" fillId="7" borderId="16" xfId="0" applyNumberFormat="1" applyFont="1" applyFill="1" applyBorder="1" applyAlignment="1">
      <alignment horizontal="center" vertical="center" wrapText="1"/>
    </xf>
    <xf numFmtId="165" fontId="7" fillId="7" borderId="28" xfId="0" applyNumberFormat="1" applyFont="1" applyFill="1" applyBorder="1" applyAlignment="1">
      <alignment horizontal="right" vertical="center" wrapText="1" indent="1"/>
    </xf>
    <xf numFmtId="49" fontId="0" fillId="0" borderId="5" xfId="0" applyNumberFormat="1" applyFont="1" applyFill="1" applyBorder="1" applyAlignment="1">
      <alignment vertical="center"/>
    </xf>
    <xf numFmtId="49" fontId="0" fillId="0" borderId="4" xfId="0" applyNumberFormat="1" applyFont="1" applyFill="1" applyBorder="1" applyAlignment="1">
      <alignment vertical="center"/>
    </xf>
    <xf numFmtId="49" fontId="19" fillId="0" borderId="8" xfId="0" applyNumberFormat="1" applyFont="1" applyBorder="1" applyAlignment="1">
      <alignment horizontal="center" vertical="center" wrapText="1"/>
    </xf>
    <xf numFmtId="49" fontId="19" fillId="0" borderId="7" xfId="0" applyNumberFormat="1" applyFont="1" applyFill="1" applyBorder="1" applyAlignment="1">
      <alignment horizontal="center" vertical="center" wrapText="1"/>
    </xf>
    <xf numFmtId="49" fontId="19" fillId="0" borderId="7" xfId="0" applyNumberFormat="1" applyFont="1" applyBorder="1" applyAlignment="1">
      <alignment horizontal="center" vertical="center" wrapText="1"/>
    </xf>
    <xf numFmtId="49" fontId="19" fillId="0" borderId="9" xfId="0" applyNumberFormat="1" applyFont="1" applyFill="1" applyBorder="1" applyAlignment="1">
      <alignment horizontal="center" vertical="center" wrapText="1"/>
    </xf>
    <xf numFmtId="49" fontId="0" fillId="0" borderId="6" xfId="0" applyNumberFormat="1" applyFont="1" applyFill="1" applyBorder="1" applyAlignment="1">
      <alignment vertical="center"/>
    </xf>
    <xf numFmtId="4" fontId="7" fillId="7" borderId="2" xfId="0" applyNumberFormat="1" applyFont="1" applyFill="1" applyBorder="1" applyAlignment="1">
      <alignment horizontal="right" vertical="center" wrapText="1" indent="1"/>
    </xf>
    <xf numFmtId="4" fontId="7" fillId="7" borderId="17" xfId="0" applyNumberFormat="1" applyFont="1" applyFill="1" applyBorder="1" applyAlignment="1">
      <alignment horizontal="right" vertical="center" wrapText="1" indent="1"/>
    </xf>
    <xf numFmtId="10" fontId="0" fillId="0" borderId="4" xfId="23" applyNumberFormat="1" applyFont="1" applyBorder="1"/>
    <xf numFmtId="10" fontId="0" fillId="0" borderId="5" xfId="23" applyNumberFormat="1" applyFont="1" applyBorder="1"/>
    <xf numFmtId="10" fontId="2" fillId="7" borderId="5" xfId="23" applyNumberFormat="1" applyFont="1" applyFill="1" applyBorder="1"/>
    <xf numFmtId="10" fontId="2" fillId="7" borderId="4" xfId="23" applyNumberFormat="1" applyFont="1" applyFill="1" applyBorder="1"/>
    <xf numFmtId="10" fontId="2" fillId="7" borderId="15" xfId="23" applyNumberFormat="1" applyFont="1" applyFill="1" applyBorder="1"/>
    <xf numFmtId="10" fontId="2" fillId="7" borderId="38" xfId="23" applyNumberFormat="1" applyFont="1" applyFill="1" applyBorder="1"/>
    <xf numFmtId="10" fontId="2" fillId="7" borderId="18" xfId="23" applyNumberFormat="1" applyFont="1" applyFill="1" applyBorder="1"/>
    <xf numFmtId="10" fontId="0" fillId="0" borderId="15" xfId="23" applyNumberFormat="1" applyFont="1" applyFill="1" applyBorder="1"/>
    <xf numFmtId="10" fontId="2" fillId="0" borderId="15" xfId="23" applyNumberFormat="1" applyFont="1" applyFill="1" applyBorder="1"/>
    <xf numFmtId="10" fontId="2" fillId="0" borderId="19" xfId="23" applyNumberFormat="1" applyFont="1" applyFill="1" applyBorder="1"/>
    <xf numFmtId="2" fontId="0" fillId="0" borderId="4" xfId="23" applyNumberFormat="1" applyFont="1" applyBorder="1" applyAlignment="1">
      <alignment horizontal="center" vertical="center"/>
    </xf>
    <xf numFmtId="2" fontId="2" fillId="7" borderId="4" xfId="23" applyNumberFormat="1" applyFont="1" applyFill="1" applyBorder="1" applyAlignment="1">
      <alignment horizontal="center" vertical="center"/>
    </xf>
    <xf numFmtId="1" fontId="2" fillId="0" borderId="15" xfId="23" applyNumberFormat="1" applyFont="1" applyFill="1" applyBorder="1" applyAlignment="1">
      <alignment horizontal="center" vertical="center"/>
    </xf>
    <xf numFmtId="1" fontId="2" fillId="0" borderId="19" xfId="23" applyNumberFormat="1" applyFont="1" applyFill="1" applyBorder="1" applyAlignment="1">
      <alignment horizontal="center" vertical="center"/>
    </xf>
    <xf numFmtId="0" fontId="20" fillId="0" borderId="0" xfId="0" applyFont="1"/>
    <xf numFmtId="165" fontId="3" fillId="7" borderId="4" xfId="0" applyNumberFormat="1" applyFont="1" applyFill="1" applyBorder="1" applyAlignment="1">
      <alignment horizontal="center" vertical="center"/>
    </xf>
    <xf numFmtId="165" fontId="3" fillId="7" borderId="15" xfId="0" applyNumberFormat="1" applyFont="1" applyFill="1" applyBorder="1" applyAlignment="1">
      <alignment horizontal="center" vertical="center"/>
    </xf>
    <xf numFmtId="165" fontId="3" fillId="7" borderId="22" xfId="0" applyNumberFormat="1" applyFont="1" applyFill="1" applyBorder="1" applyAlignment="1">
      <alignment horizontal="center" vertical="center"/>
    </xf>
    <xf numFmtId="165" fontId="6" fillId="0" borderId="26" xfId="0" applyNumberFormat="1" applyFont="1" applyBorder="1" applyAlignment="1">
      <alignment horizontal="right" vertical="center"/>
    </xf>
    <xf numFmtId="165" fontId="6" fillId="0" borderId="39" xfId="0" applyNumberFormat="1" applyFont="1" applyBorder="1" applyAlignment="1">
      <alignment horizontal="right" vertical="center"/>
    </xf>
    <xf numFmtId="4" fontId="7" fillId="7" borderId="28" xfId="0" applyNumberFormat="1" applyFont="1" applyFill="1" applyBorder="1" applyAlignment="1">
      <alignment horizontal="right" vertical="center" wrapText="1" indent="1"/>
    </xf>
    <xf numFmtId="165" fontId="3" fillId="7" borderId="40" xfId="0" applyNumberFormat="1" applyFont="1" applyFill="1" applyBorder="1" applyAlignment="1">
      <alignment horizontal="right" vertical="center"/>
    </xf>
    <xf numFmtId="165" fontId="3" fillId="7" borderId="41" xfId="0" applyNumberFormat="1" applyFont="1" applyFill="1" applyBorder="1" applyAlignment="1">
      <alignment horizontal="right" vertical="center"/>
    </xf>
    <xf numFmtId="4" fontId="7" fillId="7" borderId="42" xfId="0" applyNumberFormat="1" applyFont="1" applyFill="1" applyBorder="1" applyAlignment="1">
      <alignment horizontal="right" vertical="center" wrapText="1" indent="1"/>
    </xf>
    <xf numFmtId="165" fontId="3" fillId="7" borderId="7" xfId="0" applyNumberFormat="1" applyFont="1" applyFill="1" applyBorder="1" applyAlignment="1">
      <alignment horizontal="right" vertical="center"/>
    </xf>
    <xf numFmtId="4" fontId="7" fillId="7" borderId="16" xfId="0" applyNumberFormat="1" applyFont="1" applyFill="1" applyBorder="1" applyAlignment="1">
      <alignment horizontal="right" vertical="center" wrapText="1" indent="1"/>
    </xf>
    <xf numFmtId="0" fontId="3" fillId="3" borderId="28" xfId="0" applyFont="1" applyFill="1" applyBorder="1" applyAlignment="1">
      <alignment horizontal="center" vertical="center" textRotation="90" wrapText="1"/>
    </xf>
    <xf numFmtId="10" fontId="0" fillId="0" borderId="25" xfId="23" applyNumberFormat="1" applyFont="1" applyBorder="1"/>
    <xf numFmtId="10" fontId="0" fillId="0" borderId="26" xfId="23" applyNumberFormat="1" applyFont="1" applyBorder="1"/>
    <xf numFmtId="10" fontId="0" fillId="0" borderId="27" xfId="23" applyNumberFormat="1" applyFont="1" applyFill="1" applyBorder="1"/>
    <xf numFmtId="1" fontId="3" fillId="7" borderId="42" xfId="0" applyNumberFormat="1" applyFont="1" applyFill="1" applyBorder="1" applyAlignment="1">
      <alignment horizontal="center" vertical="center" textRotation="90" wrapText="1"/>
    </xf>
    <xf numFmtId="10" fontId="2" fillId="7" borderId="43" xfId="23" applyNumberFormat="1" applyFont="1" applyFill="1" applyBorder="1"/>
    <xf numFmtId="10" fontId="2" fillId="7" borderId="40" xfId="23" applyNumberFormat="1" applyFont="1" applyFill="1" applyBorder="1"/>
    <xf numFmtId="10" fontId="2" fillId="0" borderId="44" xfId="23" applyNumberFormat="1" applyFont="1" applyFill="1" applyBorder="1"/>
    <xf numFmtId="0" fontId="3" fillId="7" borderId="16" xfId="0" applyFont="1" applyFill="1" applyBorder="1" applyAlignment="1">
      <alignment horizontal="center" vertical="center" textRotation="90" wrapText="1"/>
    </xf>
    <xf numFmtId="10" fontId="2" fillId="7" borderId="8" xfId="23" applyNumberFormat="1" applyFont="1" applyFill="1" applyBorder="1"/>
    <xf numFmtId="10" fontId="2" fillId="7" borderId="7" xfId="23" applyNumberFormat="1" applyFont="1" applyFill="1" applyBorder="1"/>
    <xf numFmtId="10" fontId="2" fillId="0" borderId="14" xfId="23" applyNumberFormat="1" applyFont="1" applyFill="1" applyBorder="1"/>
    <xf numFmtId="10" fontId="2" fillId="7" borderId="27" xfId="23" applyNumberFormat="1" applyFont="1" applyFill="1" applyBorder="1"/>
    <xf numFmtId="10" fontId="0" fillId="0" borderId="45" xfId="23" applyNumberFormat="1" applyFont="1" applyFill="1" applyBorder="1"/>
    <xf numFmtId="10" fontId="0" fillId="0" borderId="46" xfId="23" applyNumberFormat="1" applyFont="1" applyFill="1" applyBorder="1"/>
    <xf numFmtId="10" fontId="2" fillId="7" borderId="14" xfId="23" applyNumberFormat="1" applyFont="1" applyFill="1" applyBorder="1"/>
    <xf numFmtId="10" fontId="2" fillId="7" borderId="19" xfId="23" applyNumberFormat="1" applyFont="1" applyFill="1" applyBorder="1"/>
    <xf numFmtId="2" fontId="0" fillId="0" borderId="26" xfId="23" applyNumberFormat="1" applyFont="1" applyBorder="1" applyAlignment="1">
      <alignment horizontal="center" vertical="center"/>
    </xf>
    <xf numFmtId="1" fontId="2" fillId="0" borderId="27" xfId="23" applyNumberFormat="1" applyFont="1" applyFill="1" applyBorder="1" applyAlignment="1">
      <alignment horizontal="center" vertical="center"/>
    </xf>
    <xf numFmtId="2" fontId="0" fillId="0" borderId="45" xfId="23" applyNumberFormat="1" applyFont="1" applyBorder="1" applyAlignment="1">
      <alignment horizontal="center" vertical="center"/>
    </xf>
    <xf numFmtId="1" fontId="2" fillId="0" borderId="46" xfId="23" applyNumberFormat="1" applyFont="1" applyFill="1" applyBorder="1" applyAlignment="1">
      <alignment horizontal="center" vertical="center"/>
    </xf>
    <xf numFmtId="2" fontId="2" fillId="7" borderId="7" xfId="23" applyNumberFormat="1" applyFont="1" applyFill="1" applyBorder="1" applyAlignment="1">
      <alignment horizontal="center" vertical="center"/>
    </xf>
    <xf numFmtId="2" fontId="2" fillId="7" borderId="18" xfId="23" applyNumberFormat="1" applyFont="1" applyFill="1" applyBorder="1" applyAlignment="1">
      <alignment horizontal="center" vertical="center"/>
    </xf>
    <xf numFmtId="1" fontId="2" fillId="0" borderId="14" xfId="23" applyNumberFormat="1" applyFont="1" applyFill="1" applyBorder="1" applyAlignment="1">
      <alignment horizontal="center" vertical="center"/>
    </xf>
    <xf numFmtId="165" fontId="6" fillId="0" borderId="25" xfId="0" applyNumberFormat="1" applyFont="1" applyBorder="1" applyAlignment="1">
      <alignment horizontal="right" vertical="center"/>
    </xf>
    <xf numFmtId="165" fontId="6" fillId="0" borderId="27" xfId="0" applyNumberFormat="1" applyFont="1" applyBorder="1" applyAlignment="1">
      <alignment horizontal="right" vertical="center"/>
    </xf>
    <xf numFmtId="4" fontId="7" fillId="7" borderId="43" xfId="0" applyNumberFormat="1" applyFont="1" applyFill="1" applyBorder="1" applyAlignment="1">
      <alignment horizontal="right" vertical="center" wrapText="1" indent="1"/>
    </xf>
    <xf numFmtId="165" fontId="7" fillId="7" borderId="40" xfId="0" applyNumberFormat="1" applyFont="1" applyFill="1" applyBorder="1" applyAlignment="1">
      <alignment horizontal="right" vertical="center" wrapText="1" indent="1"/>
    </xf>
    <xf numFmtId="165" fontId="7" fillId="7" borderId="42" xfId="0" applyNumberFormat="1" applyFont="1" applyFill="1" applyBorder="1" applyAlignment="1">
      <alignment horizontal="right" vertical="center" wrapText="1" indent="1"/>
    </xf>
    <xf numFmtId="165" fontId="3" fillId="7" borderId="43" xfId="0" applyNumberFormat="1" applyFont="1" applyFill="1" applyBorder="1" applyAlignment="1">
      <alignment horizontal="right" vertical="center"/>
    </xf>
    <xf numFmtId="165" fontId="3" fillId="7" borderId="44" xfId="0" applyNumberFormat="1" applyFont="1" applyFill="1" applyBorder="1" applyAlignment="1">
      <alignment horizontal="right" vertical="center"/>
    </xf>
    <xf numFmtId="4" fontId="7" fillId="7" borderId="8" xfId="0" applyNumberFormat="1" applyFont="1" applyFill="1" applyBorder="1" applyAlignment="1">
      <alignment horizontal="right" vertical="center" wrapText="1" indent="1"/>
    </xf>
    <xf numFmtId="4" fontId="7" fillId="7" borderId="38" xfId="0" applyNumberFormat="1" applyFont="1" applyFill="1" applyBorder="1" applyAlignment="1">
      <alignment horizontal="right" vertical="center" wrapText="1" indent="1"/>
    </xf>
    <xf numFmtId="165" fontId="7" fillId="7" borderId="7" xfId="0" applyNumberFormat="1" applyFont="1" applyFill="1" applyBorder="1" applyAlignment="1">
      <alignment horizontal="right" vertical="center" wrapText="1" indent="1"/>
    </xf>
    <xf numFmtId="165" fontId="7" fillId="7" borderId="18" xfId="0" applyNumberFormat="1" applyFont="1" applyFill="1" applyBorder="1" applyAlignment="1">
      <alignment horizontal="right" vertical="center" wrapText="1" indent="1"/>
    </xf>
    <xf numFmtId="165" fontId="7" fillId="7" borderId="16" xfId="0" applyNumberFormat="1" applyFont="1" applyFill="1" applyBorder="1" applyAlignment="1">
      <alignment horizontal="right" vertical="center" wrapText="1" indent="1"/>
    </xf>
    <xf numFmtId="165" fontId="3" fillId="0" borderId="32" xfId="0" applyNumberFormat="1" applyFont="1" applyBorder="1" applyAlignment="1">
      <alignment horizontal="center" vertical="center"/>
    </xf>
    <xf numFmtId="165" fontId="3" fillId="0" borderId="26" xfId="0" applyNumberFormat="1" applyFont="1" applyBorder="1" applyAlignment="1">
      <alignment horizontal="center" vertical="center"/>
    </xf>
    <xf numFmtId="165" fontId="3" fillId="0" borderId="27" xfId="0" applyNumberFormat="1" applyFont="1" applyBorder="1" applyAlignment="1">
      <alignment horizontal="center" vertical="center"/>
    </xf>
    <xf numFmtId="165" fontId="3" fillId="7" borderId="47" xfId="0" applyNumberFormat="1" applyFont="1" applyFill="1" applyBorder="1" applyAlignment="1">
      <alignment horizontal="right" vertical="center"/>
    </xf>
    <xf numFmtId="165" fontId="3" fillId="7" borderId="21" xfId="0" applyNumberFormat="1" applyFont="1" applyFill="1" applyBorder="1" applyAlignment="1">
      <alignment horizontal="center" vertical="center"/>
    </xf>
    <xf numFmtId="165" fontId="3" fillId="7" borderId="48" xfId="0" applyNumberFormat="1" applyFont="1" applyFill="1" applyBorder="1" applyAlignment="1">
      <alignment horizontal="right" vertical="center"/>
    </xf>
    <xf numFmtId="165" fontId="3" fillId="7" borderId="7" xfId="0" applyNumberFormat="1" applyFont="1" applyFill="1" applyBorder="1" applyAlignment="1">
      <alignment horizontal="center" vertical="center"/>
    </xf>
    <xf numFmtId="165" fontId="3" fillId="7" borderId="14" xfId="0" applyNumberFormat="1" applyFont="1" applyFill="1" applyBorder="1" applyAlignment="1">
      <alignment horizontal="center" vertical="center"/>
    </xf>
    <xf numFmtId="0" fontId="3" fillId="3" borderId="42" xfId="0" applyFont="1" applyFill="1" applyBorder="1" applyAlignment="1">
      <alignment horizontal="center" vertical="center" textRotation="90" wrapText="1"/>
    </xf>
    <xf numFmtId="165" fontId="6" fillId="0" borderId="40" xfId="0" applyNumberFormat="1" applyFont="1" applyBorder="1" applyAlignment="1">
      <alignment horizontal="right" vertical="center"/>
    </xf>
    <xf numFmtId="1" fontId="3" fillId="7" borderId="3" xfId="0" applyNumberFormat="1" applyFont="1" applyFill="1" applyBorder="1" applyAlignment="1">
      <alignment horizontal="center" vertical="center" textRotation="90" wrapText="1"/>
    </xf>
    <xf numFmtId="4" fontId="7" fillId="7" borderId="35" xfId="0" applyNumberFormat="1" applyFont="1" applyFill="1" applyBorder="1" applyAlignment="1">
      <alignment horizontal="right" vertical="center" wrapText="1" indent="1"/>
    </xf>
    <xf numFmtId="165" fontId="7" fillId="7" borderId="29" xfId="0" applyNumberFormat="1" applyFont="1" applyFill="1" applyBorder="1" applyAlignment="1">
      <alignment horizontal="right" vertical="center" wrapText="1" indent="1"/>
    </xf>
    <xf numFmtId="165" fontId="3" fillId="7" borderId="29" xfId="0" applyNumberFormat="1" applyFont="1" applyFill="1" applyBorder="1" applyAlignment="1">
      <alignment horizontal="right" vertical="center"/>
    </xf>
    <xf numFmtId="165" fontId="7" fillId="7" borderId="3" xfId="0" applyNumberFormat="1" applyFont="1" applyFill="1" applyBorder="1" applyAlignment="1">
      <alignment horizontal="right" vertical="center" wrapText="1" indent="1"/>
    </xf>
    <xf numFmtId="165" fontId="3" fillId="7" borderId="30" xfId="0" applyNumberFormat="1" applyFont="1" applyFill="1" applyBorder="1" applyAlignment="1">
      <alignment horizontal="right" vertical="center"/>
    </xf>
    <xf numFmtId="165" fontId="3" fillId="0" borderId="47" xfId="0" applyNumberFormat="1" applyFont="1" applyBorder="1" applyAlignment="1">
      <alignment horizontal="center" vertical="center"/>
    </xf>
    <xf numFmtId="165" fontId="3" fillId="0" borderId="40" xfId="0" applyNumberFormat="1" applyFont="1" applyBorder="1" applyAlignment="1">
      <alignment horizontal="center" vertical="center"/>
    </xf>
    <xf numFmtId="165" fontId="3" fillId="0" borderId="44" xfId="0" applyNumberFormat="1" applyFont="1" applyBorder="1" applyAlignment="1">
      <alignment horizontal="center" vertical="center"/>
    </xf>
    <xf numFmtId="165" fontId="3" fillId="7" borderId="31" xfId="0" applyNumberFormat="1" applyFont="1" applyFill="1" applyBorder="1" applyAlignment="1">
      <alignment horizontal="right" vertical="center"/>
    </xf>
    <xf numFmtId="4" fontId="7" fillId="7" borderId="49" xfId="0" applyNumberFormat="1" applyFont="1" applyFill="1" applyBorder="1" applyAlignment="1">
      <alignment horizontal="right" vertical="center" wrapText="1" indent="1"/>
    </xf>
    <xf numFmtId="4" fontId="7" fillId="7" borderId="12" xfId="0" applyNumberFormat="1" applyFont="1" applyFill="1" applyBorder="1" applyAlignment="1">
      <alignment horizontal="right" vertical="center" wrapText="1" indent="1"/>
    </xf>
    <xf numFmtId="4" fontId="7" fillId="7" borderId="20" xfId="0" applyNumberFormat="1" applyFont="1" applyFill="1" applyBorder="1" applyAlignment="1">
      <alignment horizontal="right" vertical="center" wrapText="1" indent="1"/>
    </xf>
    <xf numFmtId="165" fontId="3" fillId="7" borderId="8" xfId="0" applyNumberFormat="1" applyFont="1" applyFill="1" applyBorder="1" applyAlignment="1">
      <alignment horizontal="right" vertical="center"/>
    </xf>
    <xf numFmtId="165" fontId="3" fillId="7" borderId="50" xfId="0" applyNumberFormat="1" applyFont="1" applyFill="1" applyBorder="1" applyAlignment="1">
      <alignment horizontal="right" vertical="center"/>
    </xf>
    <xf numFmtId="165" fontId="3" fillId="7" borderId="51" xfId="0" applyNumberFormat="1" applyFont="1" applyFill="1" applyBorder="1" applyAlignment="1">
      <alignment horizontal="right" vertical="center"/>
    </xf>
    <xf numFmtId="2" fontId="0" fillId="0" borderId="5" xfId="23" applyNumberFormat="1" applyFont="1" applyBorder="1" applyAlignment="1">
      <alignment horizontal="center" vertical="center"/>
    </xf>
    <xf numFmtId="2" fontId="0" fillId="0" borderId="25" xfId="23" applyNumberFormat="1" applyFont="1" applyBorder="1" applyAlignment="1">
      <alignment horizontal="center" vertical="center"/>
    </xf>
    <xf numFmtId="2" fontId="2" fillId="7" borderId="8" xfId="23" applyNumberFormat="1" applyFont="1" applyFill="1" applyBorder="1" applyAlignment="1">
      <alignment horizontal="center" vertical="center"/>
    </xf>
    <xf numFmtId="2" fontId="2" fillId="7" borderId="5" xfId="23" applyNumberFormat="1" applyFont="1" applyFill="1" applyBorder="1" applyAlignment="1">
      <alignment horizontal="center" vertical="center"/>
    </xf>
    <xf numFmtId="2" fontId="2" fillId="7" borderId="38" xfId="23" applyNumberFormat="1" applyFont="1" applyFill="1" applyBorder="1" applyAlignment="1">
      <alignment horizontal="center" vertical="center"/>
    </xf>
    <xf numFmtId="2" fontId="0" fillId="0" borderId="52" xfId="23" applyNumberFormat="1" applyFont="1" applyBorder="1" applyAlignment="1">
      <alignment horizontal="center" vertical="center"/>
    </xf>
    <xf numFmtId="1" fontId="6" fillId="0" borderId="53" xfId="0" applyNumberFormat="1" applyFont="1" applyFill="1" applyBorder="1" applyAlignment="1">
      <alignment horizontal="center" vertical="center" textRotation="90" wrapText="1"/>
    </xf>
    <xf numFmtId="10" fontId="0" fillId="0" borderId="52" xfId="23" applyNumberFormat="1" applyFont="1" applyFill="1" applyBorder="1"/>
    <xf numFmtId="0" fontId="24" fillId="7" borderId="53" xfId="0" applyFont="1" applyFill="1" applyBorder="1" applyAlignment="1">
      <alignment horizontal="center" vertical="center" wrapText="1"/>
    </xf>
    <xf numFmtId="0" fontId="24" fillId="7" borderId="54"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4" fontId="0" fillId="0" borderId="4" xfId="0" applyNumberFormat="1" applyBorder="1"/>
    <xf numFmtId="0" fontId="2" fillId="7" borderId="48" xfId="0" applyFont="1" applyFill="1" applyBorder="1" applyAlignment="1">
      <alignment horizontal="center" vertical="center"/>
    </xf>
    <xf numFmtId="0" fontId="0" fillId="0" borderId="7" xfId="0" applyBorder="1"/>
    <xf numFmtId="4" fontId="0" fillId="0" borderId="18" xfId="0" applyNumberFormat="1" applyBorder="1"/>
    <xf numFmtId="0" fontId="0" fillId="0" borderId="14" xfId="0" applyBorder="1"/>
    <xf numFmtId="4" fontId="0" fillId="0" borderId="15" xfId="0" applyNumberFormat="1" applyBorder="1"/>
    <xf numFmtId="4" fontId="0" fillId="0" borderId="19" xfId="0" applyNumberFormat="1" applyBorder="1"/>
    <xf numFmtId="10" fontId="0" fillId="0" borderId="18" xfId="23" applyNumberFormat="1" applyFont="1" applyBorder="1"/>
    <xf numFmtId="10" fontId="0" fillId="0" borderId="15" xfId="23" applyNumberFormat="1" applyFont="1" applyBorder="1"/>
    <xf numFmtId="10" fontId="0" fillId="0" borderId="19" xfId="23" applyNumberFormat="1" applyFont="1" applyBorder="1"/>
    <xf numFmtId="0" fontId="2" fillId="0" borderId="14" xfId="0" applyFont="1" applyBorder="1"/>
    <xf numFmtId="166" fontId="0" fillId="0" borderId="4" xfId="23" applyNumberFormat="1" applyFont="1" applyBorder="1"/>
    <xf numFmtId="166" fontId="0" fillId="0" borderId="18" xfId="23" applyNumberFormat="1" applyFont="1" applyBorder="1"/>
    <xf numFmtId="166" fontId="0" fillId="0" borderId="15" xfId="23" applyNumberFormat="1" applyFont="1" applyBorder="1"/>
    <xf numFmtId="166" fontId="0" fillId="0" borderId="19" xfId="23" applyNumberFormat="1" applyFont="1" applyBorder="1"/>
    <xf numFmtId="4" fontId="2" fillId="0" borderId="15" xfId="0" applyNumberFormat="1" applyFont="1" applyBorder="1"/>
    <xf numFmtId="4" fontId="2" fillId="0" borderId="19" xfId="0" applyNumberFormat="1" applyFont="1" applyBorder="1"/>
    <xf numFmtId="0" fontId="6"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43" fontId="0" fillId="0" borderId="0" xfId="0" applyNumberFormat="1"/>
    <xf numFmtId="0" fontId="2" fillId="9" borderId="55" xfId="0" applyFont="1" applyFill="1" applyBorder="1"/>
    <xf numFmtId="0" fontId="2" fillId="0" borderId="55" xfId="0" applyFont="1" applyBorder="1"/>
    <xf numFmtId="3" fontId="0" fillId="0" borderId="0" xfId="0" applyNumberFormat="1"/>
    <xf numFmtId="0" fontId="2" fillId="9" borderId="56" xfId="0" applyFont="1" applyFill="1" applyBorder="1"/>
    <xf numFmtId="3" fontId="2" fillId="9" borderId="56" xfId="0" applyNumberFormat="1" applyFont="1" applyFill="1" applyBorder="1"/>
    <xf numFmtId="0" fontId="6" fillId="0" borderId="0" xfId="0" applyFont="1" applyBorder="1" applyAlignment="1">
      <alignment horizontal="center"/>
    </xf>
    <xf numFmtId="0" fontId="3" fillId="0" borderId="0" xfId="0" applyFont="1" applyBorder="1" applyAlignment="1">
      <alignment horizontal="center" vertical="center"/>
    </xf>
    <xf numFmtId="0" fontId="2" fillId="9" borderId="55" xfId="0" applyNumberFormat="1" applyFont="1" applyFill="1" applyBorder="1"/>
    <xf numFmtId="4" fontId="7" fillId="7" borderId="29" xfId="23" applyNumberFormat="1" applyFont="1" applyFill="1" applyBorder="1" applyAlignment="1">
      <alignment horizontal="right" vertical="center" wrapText="1" indent="1"/>
    </xf>
    <xf numFmtId="4" fontId="7" fillId="7" borderId="30" xfId="23" applyNumberFormat="1" applyFont="1" applyFill="1" applyBorder="1" applyAlignment="1">
      <alignment horizontal="right" vertical="center" wrapText="1" indent="1"/>
    </xf>
    <xf numFmtId="4" fontId="7" fillId="7" borderId="35" xfId="23" applyNumberFormat="1" applyFont="1" applyFill="1" applyBorder="1" applyAlignment="1">
      <alignment horizontal="right" vertical="center" wrapText="1" indent="1"/>
    </xf>
    <xf numFmtId="165" fontId="3" fillId="0" borderId="57" xfId="0" applyNumberFormat="1" applyFont="1" applyBorder="1" applyAlignment="1">
      <alignment horizontal="center" vertical="center"/>
    </xf>
    <xf numFmtId="165" fontId="3" fillId="0" borderId="58" xfId="0" applyNumberFormat="1" applyFont="1" applyBorder="1" applyAlignment="1">
      <alignment horizontal="center" vertical="center"/>
    </xf>
    <xf numFmtId="165" fontId="3" fillId="0" borderId="59" xfId="0" applyNumberFormat="1" applyFont="1" applyBorder="1" applyAlignment="1">
      <alignment horizontal="center" vertical="center"/>
    </xf>
    <xf numFmtId="4" fontId="7" fillId="7" borderId="31" xfId="23" applyNumberFormat="1" applyFont="1" applyFill="1" applyBorder="1" applyAlignment="1">
      <alignment horizontal="right" vertical="center" wrapText="1" indent="1"/>
    </xf>
    <xf numFmtId="4" fontId="7" fillId="7" borderId="60" xfId="23" applyNumberFormat="1" applyFont="1" applyFill="1" applyBorder="1" applyAlignment="1">
      <alignment horizontal="right" vertical="center" wrapText="1" indent="1"/>
    </xf>
    <xf numFmtId="4" fontId="7" fillId="7" borderId="36" xfId="23" applyNumberFormat="1" applyFont="1" applyFill="1" applyBorder="1" applyAlignment="1">
      <alignment horizontal="right" vertical="center" wrapText="1" indent="1"/>
    </xf>
    <xf numFmtId="4" fontId="7" fillId="7" borderId="61" xfId="23" applyNumberFormat="1" applyFont="1" applyFill="1" applyBorder="1" applyAlignment="1">
      <alignment horizontal="right" vertical="center" wrapText="1" indent="1"/>
    </xf>
    <xf numFmtId="165" fontId="6" fillId="0" borderId="29" xfId="0" applyNumberFormat="1" applyFont="1" applyBorder="1" applyAlignment="1">
      <alignment horizontal="right" vertical="center"/>
    </xf>
    <xf numFmtId="165" fontId="6" fillId="0" borderId="30" xfId="0" applyNumberFormat="1" applyFont="1" applyBorder="1" applyAlignment="1">
      <alignment horizontal="right" vertical="center"/>
    </xf>
    <xf numFmtId="4" fontId="7" fillId="7" borderId="62" xfId="23" applyNumberFormat="1" applyFont="1" applyFill="1" applyBorder="1" applyAlignment="1">
      <alignment horizontal="right" vertical="center" wrapText="1" indent="1"/>
    </xf>
    <xf numFmtId="4" fontId="7" fillId="7" borderId="63" xfId="23" applyNumberFormat="1" applyFont="1" applyFill="1" applyBorder="1" applyAlignment="1">
      <alignment horizontal="right" vertical="center" wrapText="1" indent="1"/>
    </xf>
    <xf numFmtId="2" fontId="7" fillId="7" borderId="31" xfId="23" applyNumberFormat="1" applyFont="1" applyFill="1" applyBorder="1" applyAlignment="1">
      <alignment horizontal="right" vertical="center" wrapText="1" indent="1"/>
    </xf>
    <xf numFmtId="2" fontId="7" fillId="7" borderId="29" xfId="23" applyNumberFormat="1" applyFont="1" applyFill="1" applyBorder="1" applyAlignment="1">
      <alignment horizontal="right" vertical="center" wrapText="1" indent="1"/>
    </xf>
    <xf numFmtId="2" fontId="7" fillId="7" borderId="30" xfId="23" applyNumberFormat="1" applyFont="1" applyFill="1" applyBorder="1" applyAlignment="1">
      <alignment horizontal="right" vertical="center" wrapText="1" indent="1"/>
    </xf>
    <xf numFmtId="1" fontId="3" fillId="7" borderId="64" xfId="0" applyNumberFormat="1" applyFont="1" applyFill="1" applyBorder="1" applyAlignment="1">
      <alignment horizontal="center" vertical="center" textRotation="90" wrapText="1"/>
    </xf>
    <xf numFmtId="2" fontId="7" fillId="7" borderId="35" xfId="23" applyNumberFormat="1" applyFont="1" applyFill="1" applyBorder="1" applyAlignment="1">
      <alignment horizontal="right" vertical="center" wrapText="1" indent="1"/>
    </xf>
    <xf numFmtId="0" fontId="0" fillId="0" borderId="0" xfId="0"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0" fontId="3" fillId="0" borderId="0" xfId="0" applyFont="1" applyFill="1" applyBorder="1" applyAlignment="1">
      <alignment horizontal="center" vertical="center" textRotation="90" wrapText="1"/>
    </xf>
    <xf numFmtId="1" fontId="3" fillId="0" borderId="0" xfId="0" applyNumberFormat="1" applyFont="1" applyFill="1" applyBorder="1" applyAlignment="1">
      <alignment horizontal="center" vertical="center" textRotation="90"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indent="1"/>
    </xf>
    <xf numFmtId="0" fontId="14" fillId="0" borderId="0" xfId="0" applyNumberFormat="1" applyFont="1" applyFill="1" applyBorder="1" applyAlignment="1">
      <alignment horizontal="left" vertical="center" wrapText="1" indent="1"/>
    </xf>
    <xf numFmtId="0" fontId="6" fillId="0" borderId="14" xfId="0" applyFont="1" applyFill="1" applyBorder="1" applyAlignment="1">
      <alignment horizontal="center" vertical="center" wrapText="1"/>
    </xf>
    <xf numFmtId="0" fontId="0" fillId="0" borderId="0" xfId="0" applyAlignment="1">
      <alignment horizontal="left"/>
    </xf>
    <xf numFmtId="0" fontId="27" fillId="5" borderId="3" xfId="25" applyFont="1" applyFill="1" applyBorder="1" applyAlignment="1">
      <alignment horizontal="center" vertical="center"/>
    </xf>
    <xf numFmtId="166" fontId="0" fillId="0" borderId="0" xfId="23" applyNumberFormat="1" applyFont="1" applyBorder="1"/>
    <xf numFmtId="166" fontId="2" fillId="0" borderId="15" xfId="23" applyNumberFormat="1" applyFont="1" applyBorder="1"/>
    <xf numFmtId="166" fontId="2" fillId="0" borderId="19" xfId="23" applyNumberFormat="1" applyFont="1" applyBorder="1"/>
    <xf numFmtId="166" fontId="20" fillId="0" borderId="49" xfId="23" applyNumberFormat="1" applyFont="1" applyFill="1" applyBorder="1"/>
    <xf numFmtId="0" fontId="2" fillId="0" borderId="0" xfId="0" applyFont="1" applyBorder="1"/>
    <xf numFmtId="4" fontId="2" fillId="0" borderId="0" xfId="0" applyNumberFormat="1" applyFont="1" applyBorder="1"/>
    <xf numFmtId="9" fontId="0" fillId="0" borderId="0" xfId="23" applyFont="1"/>
    <xf numFmtId="0" fontId="6" fillId="0" borderId="0" xfId="0" applyFont="1" applyFill="1" applyBorder="1" applyAlignment="1">
      <alignment vertical="center" wrapText="1"/>
    </xf>
    <xf numFmtId="0" fontId="6" fillId="0" borderId="12" xfId="0" applyFont="1" applyFill="1" applyBorder="1" applyAlignment="1">
      <alignment vertical="center" wrapText="1"/>
    </xf>
    <xf numFmtId="0" fontId="0" fillId="0" borderId="12" xfId="0" applyBorder="1"/>
    <xf numFmtId="0" fontId="0" fillId="0" borderId="43" xfId="0" applyBorder="1"/>
    <xf numFmtId="0" fontId="2" fillId="7" borderId="16" xfId="0" applyFont="1" applyFill="1" applyBorder="1" applyAlignment="1">
      <alignment horizontal="center" vertical="center"/>
    </xf>
    <xf numFmtId="0" fontId="2" fillId="7" borderId="17" xfId="0" applyFont="1" applyFill="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Border="1" applyAlignment="1">
      <alignment horizontal="center" vertical="center"/>
    </xf>
    <xf numFmtId="0" fontId="31" fillId="0" borderId="0" xfId="0" applyFont="1" applyBorder="1" applyAlignment="1">
      <alignment wrapText="1"/>
    </xf>
    <xf numFmtId="0" fontId="24" fillId="0" borderId="7" xfId="0" applyFont="1" applyBorder="1" applyAlignment="1">
      <alignment horizontal="center" vertical="center" wrapText="1"/>
    </xf>
    <xf numFmtId="0" fontId="33" fillId="0" borderId="38" xfId="26" applyFont="1" applyBorder="1" applyAlignment="1">
      <alignment wrapText="1"/>
    </xf>
    <xf numFmtId="0" fontId="33" fillId="0" borderId="18" xfId="26" applyFont="1" applyBorder="1" applyAlignment="1">
      <alignment wrapText="1"/>
    </xf>
    <xf numFmtId="0" fontId="33" fillId="0" borderId="65" xfId="26" applyFont="1" applyBorder="1" applyAlignment="1">
      <alignment wrapText="1"/>
    </xf>
    <xf numFmtId="0" fontId="33" fillId="0" borderId="19" xfId="26" applyFont="1" applyBorder="1" applyAlignment="1">
      <alignment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textRotation="90" wrapText="1"/>
    </xf>
    <xf numFmtId="1" fontId="3" fillId="3" borderId="4" xfId="0" applyNumberFormat="1" applyFont="1" applyFill="1" applyBorder="1" applyAlignment="1">
      <alignment horizontal="center" vertical="center" textRotation="90" wrapText="1"/>
    </xf>
    <xf numFmtId="0" fontId="2" fillId="3" borderId="4" xfId="0" applyFont="1" applyFill="1" applyBorder="1" applyAlignment="1">
      <alignment horizontal="center" vertical="center"/>
    </xf>
    <xf numFmtId="4" fontId="2" fillId="3" borderId="4" xfId="0" applyNumberFormat="1" applyFont="1" applyFill="1" applyBorder="1"/>
    <xf numFmtId="0" fontId="0" fillId="0" borderId="4" xfId="0" applyFont="1" applyBorder="1" applyAlignment="1">
      <alignment horizontal="center" vertical="center"/>
    </xf>
    <xf numFmtId="0" fontId="3" fillId="3" borderId="4" xfId="0" applyFont="1" applyFill="1" applyBorder="1" applyAlignment="1" quotePrefix="1">
      <alignment horizontal="center" vertical="center" wrapText="1"/>
    </xf>
    <xf numFmtId="0" fontId="0" fillId="0" borderId="4" xfId="0" applyBorder="1"/>
    <xf numFmtId="0" fontId="2" fillId="7" borderId="4" xfId="0" applyFont="1" applyFill="1" applyBorder="1"/>
    <xf numFmtId="4" fontId="2" fillId="7" borderId="4" xfId="0" applyNumberFormat="1" applyFont="1" applyFill="1" applyBorder="1"/>
    <xf numFmtId="4" fontId="3" fillId="7" borderId="38" xfId="0" applyNumberFormat="1" applyFont="1" applyFill="1" applyBorder="1"/>
    <xf numFmtId="4" fontId="3" fillId="7" borderId="18" xfId="0" applyNumberFormat="1" applyFont="1" applyFill="1" applyBorder="1"/>
    <xf numFmtId="4" fontId="3" fillId="7" borderId="33" xfId="0" applyNumberFormat="1" applyFont="1" applyFill="1" applyBorder="1"/>
    <xf numFmtId="4" fontId="6" fillId="7" borderId="17" xfId="0" applyNumberFormat="1" applyFont="1" applyFill="1" applyBorder="1"/>
    <xf numFmtId="4" fontId="3" fillId="7" borderId="5" xfId="0" applyNumberFormat="1" applyFont="1" applyFill="1" applyBorder="1"/>
    <xf numFmtId="0" fontId="3" fillId="7" borderId="4" xfId="0" applyFont="1" applyFill="1" applyBorder="1" applyAlignment="1">
      <alignment horizontal="center" vertical="center" wrapText="1"/>
    </xf>
    <xf numFmtId="4" fontId="3" fillId="7" borderId="4" xfId="0" applyNumberFormat="1" applyFont="1" applyFill="1" applyBorder="1"/>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2" xfId="0" applyFont="1" applyFill="1" applyBorder="1" applyAlignment="1">
      <alignment horizontal="center" vertical="center" textRotation="90" wrapText="1"/>
    </xf>
    <xf numFmtId="1" fontId="3" fillId="3" borderId="22" xfId="0" applyNumberFormat="1" applyFont="1" applyFill="1" applyBorder="1" applyAlignment="1">
      <alignment horizontal="center" vertical="center" textRotation="90" wrapText="1"/>
    </xf>
    <xf numFmtId="0" fontId="3" fillId="3" borderId="48" xfId="0" applyFont="1" applyFill="1" applyBorder="1" applyAlignment="1">
      <alignment horizontal="center" vertical="center" textRotation="90" wrapText="1"/>
    </xf>
    <xf numFmtId="0" fontId="3" fillId="7" borderId="7" xfId="0" applyFont="1" applyFill="1" applyBorder="1" applyAlignment="1">
      <alignment horizontal="center" vertical="center"/>
    </xf>
    <xf numFmtId="0" fontId="2" fillId="7" borderId="18" xfId="0" applyFont="1" applyFill="1" applyBorder="1"/>
    <xf numFmtId="0" fontId="0" fillId="0" borderId="15" xfId="0" applyBorder="1"/>
    <xf numFmtId="0" fontId="2" fillId="7" borderId="15" xfId="0" applyFont="1" applyFill="1" applyBorder="1"/>
    <xf numFmtId="0" fontId="2" fillId="7" borderId="19" xfId="0" applyFont="1" applyFill="1" applyBorder="1"/>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quotePrefix="1">
      <alignment horizontal="center" vertical="center" wrapText="1"/>
    </xf>
    <xf numFmtId="4" fontId="6" fillId="0" borderId="6" xfId="0" applyNumberFormat="1" applyFont="1" applyFill="1" applyBorder="1"/>
    <xf numFmtId="4" fontId="3" fillId="7" borderId="6" xfId="0" applyNumberFormat="1" applyFont="1" applyFill="1" applyBorder="1"/>
    <xf numFmtId="4" fontId="14" fillId="0" borderId="6" xfId="20" applyNumberFormat="1" applyFont="1" applyFill="1" applyBorder="1" applyAlignment="1" applyProtection="1">
      <alignment horizontal="left"/>
      <protection/>
    </xf>
    <xf numFmtId="0" fontId="6" fillId="7" borderId="16" xfId="0" applyFont="1" applyFill="1" applyBorder="1" applyAlignment="1">
      <alignment horizontal="center" vertical="center"/>
    </xf>
    <xf numFmtId="0" fontId="6" fillId="7" borderId="2" xfId="0" applyFont="1" applyFill="1" applyBorder="1" applyAlignment="1">
      <alignment horizontal="center" vertical="center" wrapText="1"/>
    </xf>
    <xf numFmtId="4" fontId="6" fillId="7" borderId="2" xfId="0" applyNumberFormat="1" applyFont="1" applyFill="1" applyBorder="1"/>
    <xf numFmtId="0" fontId="3" fillId="10" borderId="16" xfId="0" applyFont="1" applyFill="1" applyBorder="1" applyAlignment="1">
      <alignment horizontal="center" vertical="center"/>
    </xf>
    <xf numFmtId="0" fontId="3" fillId="10" borderId="2" xfId="0" applyFont="1" applyFill="1" applyBorder="1" applyAlignment="1">
      <alignment horizontal="center" vertical="center" wrapText="1"/>
    </xf>
    <xf numFmtId="4" fontId="3" fillId="10" borderId="2" xfId="0" applyNumberFormat="1" applyFont="1" applyFill="1" applyBorder="1"/>
    <xf numFmtId="4" fontId="3" fillId="10" borderId="17" xfId="0" applyNumberFormat="1" applyFont="1" applyFill="1" applyBorder="1"/>
    <xf numFmtId="0" fontId="6" fillId="10" borderId="16" xfId="0" applyFont="1" applyFill="1" applyBorder="1" applyAlignment="1">
      <alignment horizontal="center" vertical="center"/>
    </xf>
    <xf numFmtId="0" fontId="6" fillId="10" borderId="2" xfId="0" applyFont="1" applyFill="1" applyBorder="1" applyAlignment="1">
      <alignment horizontal="center" vertical="center" wrapText="1"/>
    </xf>
    <xf numFmtId="4" fontId="6" fillId="10" borderId="2" xfId="0" applyNumberFormat="1" applyFont="1" applyFill="1" applyBorder="1"/>
    <xf numFmtId="4" fontId="6" fillId="10" borderId="17" xfId="0" applyNumberFormat="1" applyFont="1" applyFill="1" applyBorder="1"/>
    <xf numFmtId="0" fontId="0" fillId="0" borderId="8" xfId="0" applyBorder="1"/>
    <xf numFmtId="0" fontId="0" fillId="0" borderId="5" xfId="0" applyBorder="1"/>
    <xf numFmtId="0" fontId="2" fillId="7" borderId="5" xfId="0" applyFont="1" applyFill="1" applyBorder="1"/>
    <xf numFmtId="0" fontId="2" fillId="7" borderId="38" xfId="0" applyFont="1" applyFill="1" applyBorder="1"/>
    <xf numFmtId="0" fontId="2" fillId="10" borderId="16" xfId="0" applyFont="1" applyFill="1" applyBorder="1"/>
    <xf numFmtId="0" fontId="2" fillId="10" borderId="2" xfId="0" applyFont="1" applyFill="1" applyBorder="1"/>
    <xf numFmtId="0" fontId="2" fillId="10" borderId="17" xfId="0" applyFont="1" applyFill="1" applyBorder="1"/>
    <xf numFmtId="0" fontId="0" fillId="0" borderId="9" xfId="0" applyBorder="1"/>
    <xf numFmtId="0" fontId="0" fillId="0" borderId="6" xfId="0" applyBorder="1"/>
    <xf numFmtId="0" fontId="2" fillId="7" borderId="6" xfId="0" applyFont="1" applyFill="1" applyBorder="1"/>
    <xf numFmtId="0" fontId="2" fillId="7" borderId="33" xfId="0" applyFont="1" applyFill="1" applyBorder="1"/>
    <xf numFmtId="0" fontId="35" fillId="4" borderId="0" xfId="21" applyFont="1" applyFill="1" applyAlignment="1">
      <alignment horizontal="left"/>
      <protection/>
    </xf>
    <xf numFmtId="164" fontId="10" fillId="4" borderId="0" xfId="21" applyNumberFormat="1" applyFont="1" applyFill="1">
      <alignment/>
      <protection/>
    </xf>
    <xf numFmtId="0" fontId="11" fillId="6" borderId="58"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10" fillId="4" borderId="6" xfId="21" applyFont="1" applyFill="1" applyBorder="1">
      <alignment/>
      <protection/>
    </xf>
    <xf numFmtId="0" fontId="12" fillId="4" borderId="10" xfId="0" applyFont="1" applyFill="1" applyBorder="1" applyAlignment="1">
      <alignment vertical="center"/>
    </xf>
    <xf numFmtId="164" fontId="12" fillId="4" borderId="41" xfId="20" applyNumberFormat="1" applyFont="1" applyFill="1" applyBorder="1" applyAlignment="1">
      <alignment vertical="center" wrapText="1"/>
    </xf>
    <xf numFmtId="0" fontId="10" fillId="5" borderId="11" xfId="21" applyFont="1" applyFill="1" applyBorder="1">
      <alignment/>
      <protection/>
    </xf>
    <xf numFmtId="0" fontId="12" fillId="5" borderId="0" xfId="0" applyFont="1" applyFill="1" applyAlignment="1">
      <alignment vertical="center"/>
    </xf>
    <xf numFmtId="164" fontId="12" fillId="5" borderId="12" xfId="20" applyNumberFormat="1" applyFont="1" applyFill="1" applyBorder="1" applyAlignment="1">
      <alignment vertical="center" wrapText="1"/>
    </xf>
    <xf numFmtId="0" fontId="10" fillId="4" borderId="11" xfId="21" applyFont="1" applyFill="1" applyBorder="1">
      <alignment/>
      <protection/>
    </xf>
    <xf numFmtId="0" fontId="12" fillId="4" borderId="0" xfId="0" applyFont="1" applyFill="1" applyAlignment="1">
      <alignment vertical="center"/>
    </xf>
    <xf numFmtId="164" fontId="12" fillId="4" borderId="12" xfId="20" applyNumberFormat="1" applyFont="1" applyFill="1" applyBorder="1" applyAlignment="1">
      <alignment vertical="center" wrapText="1"/>
    </xf>
    <xf numFmtId="0" fontId="11" fillId="4" borderId="11" xfId="0" applyFont="1" applyFill="1" applyBorder="1"/>
    <xf numFmtId="0" fontId="11" fillId="4" borderId="0" xfId="0" applyFont="1" applyFill="1" applyAlignment="1">
      <alignment vertical="center" wrapText="1"/>
    </xf>
    <xf numFmtId="164" fontId="11" fillId="4" borderId="12" xfId="20" applyNumberFormat="1" applyFont="1" applyFill="1" applyBorder="1" applyAlignment="1">
      <alignment vertical="center" wrapText="1"/>
    </xf>
    <xf numFmtId="3" fontId="10" fillId="5" borderId="0" xfId="0" applyNumberFormat="1" applyFont="1" applyFill="1" applyAlignment="1">
      <alignment wrapText="1"/>
    </xf>
    <xf numFmtId="164" fontId="9" fillId="4" borderId="43" xfId="20" applyNumberFormat="1" applyFont="1" applyFill="1" applyBorder="1" applyAlignment="1">
      <alignment wrapText="1"/>
    </xf>
    <xf numFmtId="3" fontId="9" fillId="4" borderId="0" xfId="0" applyNumberFormat="1" applyFont="1" applyFill="1" applyAlignment="1">
      <alignment wrapText="1"/>
    </xf>
    <xf numFmtId="3" fontId="9" fillId="4" borderId="0" xfId="21" applyNumberFormat="1" applyFont="1" applyFill="1" applyAlignment="1">
      <alignment horizontal="right" vertical="center"/>
      <protection/>
    </xf>
    <xf numFmtId="0" fontId="37" fillId="4" borderId="39" xfId="21" applyFont="1" applyFill="1" applyBorder="1" applyAlignment="1">
      <alignment horizontal="left"/>
      <protection/>
    </xf>
    <xf numFmtId="0" fontId="13" fillId="4" borderId="10" xfId="0" applyFont="1" applyFill="1" applyBorder="1"/>
    <xf numFmtId="167" fontId="13" fillId="4" borderId="10" xfId="0" applyNumberFormat="1" applyFont="1" applyFill="1" applyBorder="1"/>
    <xf numFmtId="167" fontId="13" fillId="4" borderId="41" xfId="0" applyNumberFormat="1" applyFont="1" applyFill="1" applyBorder="1"/>
    <xf numFmtId="0" fontId="39" fillId="4" borderId="49" xfId="21" applyFont="1" applyFill="1" applyBorder="1" applyAlignment="1">
      <alignment horizontal="left"/>
      <protection/>
    </xf>
    <xf numFmtId="167" fontId="13" fillId="4" borderId="0" xfId="0" applyNumberFormat="1" applyFont="1" applyFill="1"/>
    <xf numFmtId="167" fontId="13" fillId="4" borderId="12" xfId="0" applyNumberFormat="1" applyFont="1" applyFill="1" applyBorder="1"/>
    <xf numFmtId="0" fontId="37" fillId="4" borderId="49" xfId="21" applyFont="1" applyFill="1" applyBorder="1" applyAlignment="1">
      <alignment horizontal="left"/>
      <protection/>
    </xf>
    <xf numFmtId="0" fontId="38" fillId="4" borderId="25" xfId="0" applyFont="1" applyFill="1" applyBorder="1" applyAlignment="1">
      <alignment vertical="center"/>
    </xf>
    <xf numFmtId="0" fontId="13" fillId="4" borderId="13" xfId="0" applyFont="1" applyFill="1" applyBorder="1"/>
    <xf numFmtId="168" fontId="13" fillId="4" borderId="13" xfId="0" applyNumberFormat="1" applyFont="1" applyFill="1" applyBorder="1"/>
    <xf numFmtId="168" fontId="13" fillId="4" borderId="43" xfId="0" applyNumberFormat="1" applyFont="1" applyFill="1" applyBorder="1"/>
    <xf numFmtId="0" fontId="11" fillId="6" borderId="26"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0" fillId="4" borderId="39" xfId="21" applyFont="1" applyFill="1" applyBorder="1">
      <alignment/>
      <protection/>
    </xf>
    <xf numFmtId="0" fontId="10" fillId="5" borderId="49" xfId="21" applyFont="1" applyFill="1" applyBorder="1">
      <alignment/>
      <protection/>
    </xf>
    <xf numFmtId="0" fontId="10" fillId="4" borderId="49" xfId="21" applyFont="1" applyFill="1" applyBorder="1">
      <alignment/>
      <protection/>
    </xf>
    <xf numFmtId="0" fontId="11" fillId="4" borderId="49" xfId="0" applyFont="1" applyFill="1" applyBorder="1"/>
    <xf numFmtId="0" fontId="13" fillId="5" borderId="49" xfId="0" applyFont="1" applyFill="1" applyBorder="1" applyAlignment="1">
      <alignment vertical="center" wrapText="1"/>
    </xf>
    <xf numFmtId="0" fontId="11" fillId="4" borderId="25" xfId="0" applyFont="1" applyFill="1" applyBorder="1" applyAlignment="1">
      <alignment vertical="center" wrapText="1"/>
    </xf>
    <xf numFmtId="0" fontId="37" fillId="4" borderId="0" xfId="21" applyFont="1" applyFill="1" applyAlignment="1">
      <alignment horizontal="left"/>
      <protection/>
    </xf>
    <xf numFmtId="165" fontId="9" fillId="4" borderId="0" xfId="21" applyNumberFormat="1" applyFont="1" applyFill="1" applyAlignment="1">
      <alignment horizontal="right" vertical="center"/>
      <protection/>
    </xf>
    <xf numFmtId="169" fontId="13" fillId="4" borderId="10" xfId="0" applyNumberFormat="1" applyFont="1" applyFill="1" applyBorder="1"/>
    <xf numFmtId="169" fontId="13" fillId="4" borderId="41" xfId="0" applyNumberFormat="1" applyFont="1" applyFill="1" applyBorder="1"/>
    <xf numFmtId="169" fontId="13" fillId="4" borderId="0" xfId="0" applyNumberFormat="1" applyFont="1" applyFill="1"/>
    <xf numFmtId="169" fontId="13" fillId="4" borderId="12" xfId="0" applyNumberFormat="1" applyFont="1" applyFill="1" applyBorder="1"/>
    <xf numFmtId="171" fontId="9" fillId="4" borderId="13" xfId="20" applyNumberFormat="1" applyFont="1" applyFill="1" applyBorder="1" applyAlignment="1">
      <alignment wrapText="1"/>
    </xf>
    <xf numFmtId="171" fontId="9" fillId="4" borderId="43" xfId="20" applyNumberFormat="1" applyFont="1" applyFill="1" applyBorder="1" applyAlignment="1">
      <alignment wrapText="1"/>
    </xf>
    <xf numFmtId="170" fontId="12" fillId="4" borderId="10" xfId="20" applyNumberFormat="1" applyFont="1" applyFill="1" applyBorder="1" applyAlignment="1">
      <alignment vertical="center" wrapText="1"/>
    </xf>
    <xf numFmtId="170" fontId="12" fillId="5" borderId="0" xfId="20" applyNumberFormat="1" applyFont="1" applyFill="1" applyBorder="1" applyAlignment="1">
      <alignment vertical="center" wrapText="1"/>
    </xf>
    <xf numFmtId="170" fontId="12" fillId="4" borderId="0" xfId="20" applyNumberFormat="1" applyFont="1" applyFill="1" applyBorder="1" applyAlignment="1">
      <alignment vertical="center" wrapText="1"/>
    </xf>
    <xf numFmtId="0" fontId="0" fillId="0" borderId="0" xfId="0" applyAlignment="1">
      <alignment/>
    </xf>
    <xf numFmtId="0" fontId="0" fillId="0" borderId="63" xfId="0" applyBorder="1" applyAlignment="1">
      <alignment horizontal="left" vertical="center" wrapText="1"/>
    </xf>
    <xf numFmtId="0" fontId="0" fillId="0" borderId="66" xfId="0" applyBorder="1" applyAlignment="1">
      <alignment horizontal="left" vertical="center" wrapText="1"/>
    </xf>
    <xf numFmtId="0" fontId="0" fillId="0" borderId="67" xfId="0" applyFont="1" applyBorder="1" applyAlignment="1">
      <alignment horizontal="left" wrapText="1"/>
    </xf>
    <xf numFmtId="0" fontId="0" fillId="0" borderId="65" xfId="0" applyFont="1" applyBorder="1" applyAlignment="1">
      <alignment horizontal="left" wrapText="1"/>
    </xf>
    <xf numFmtId="0" fontId="0" fillId="0" borderId="67" xfId="0" applyBorder="1" applyAlignment="1">
      <alignment horizontal="left" wrapText="1"/>
    </xf>
    <xf numFmtId="0" fontId="0" fillId="0" borderId="65" xfId="0" applyBorder="1" applyAlignment="1">
      <alignment horizontal="left" wrapText="1"/>
    </xf>
    <xf numFmtId="0" fontId="28" fillId="8" borderId="0" xfId="0" applyFont="1" applyFill="1" applyAlignment="1">
      <alignment horizontal="center"/>
    </xf>
    <xf numFmtId="0" fontId="29" fillId="7" borderId="0" xfId="0" applyFont="1" applyFill="1" applyAlignment="1">
      <alignment horizontal="center"/>
    </xf>
    <xf numFmtId="0" fontId="29" fillId="7" borderId="0" xfId="0" applyFont="1" applyFill="1" applyAlignment="1">
      <alignment horizontal="center" vertical="center" wrapText="1"/>
    </xf>
    <xf numFmtId="0" fontId="0" fillId="0" borderId="68" xfId="0" applyBorder="1" applyAlignment="1">
      <alignment horizontal="left" wrapText="1"/>
    </xf>
    <xf numFmtId="0" fontId="0" fillId="0" borderId="69" xfId="0" applyBorder="1" applyAlignment="1">
      <alignment horizontal="left" wrapText="1"/>
    </xf>
    <xf numFmtId="0" fontId="24" fillId="0" borderId="70" xfId="0" applyFont="1" applyFill="1" applyBorder="1" applyAlignment="1">
      <alignment horizontal="center" vertical="center"/>
    </xf>
    <xf numFmtId="0" fontId="24" fillId="0" borderId="71" xfId="0" applyFont="1" applyFill="1" applyBorder="1" applyAlignment="1">
      <alignment horizontal="center" vertical="center"/>
    </xf>
    <xf numFmtId="0" fontId="23" fillId="7" borderId="49" xfId="24" applyFont="1" applyFill="1" applyBorder="1" applyAlignment="1">
      <alignment horizontal="left"/>
      <protection/>
    </xf>
    <xf numFmtId="0" fontId="23" fillId="7" borderId="0" xfId="24" applyFont="1" applyFill="1" applyBorder="1" applyAlignment="1">
      <alignment horizontal="left"/>
      <protection/>
    </xf>
    <xf numFmtId="0" fontId="23" fillId="7" borderId="12" xfId="24" applyFont="1" applyFill="1" applyBorder="1" applyAlignment="1">
      <alignment horizontal="left"/>
      <protection/>
    </xf>
    <xf numFmtId="0" fontId="23" fillId="7" borderId="25" xfId="24" applyFont="1" applyFill="1" applyBorder="1" applyAlignment="1">
      <alignment horizontal="left"/>
      <protection/>
    </xf>
    <xf numFmtId="0" fontId="23" fillId="7" borderId="13" xfId="24" applyFont="1" applyFill="1" applyBorder="1" applyAlignment="1">
      <alignment horizontal="left"/>
      <protection/>
    </xf>
    <xf numFmtId="0" fontId="23" fillId="7" borderId="43" xfId="24" applyFont="1" applyFill="1" applyBorder="1" applyAlignment="1">
      <alignment horizontal="left"/>
      <protection/>
    </xf>
    <xf numFmtId="0" fontId="15" fillId="8" borderId="0" xfId="0" applyFont="1" applyFill="1" applyAlignment="1">
      <alignment horizontal="left"/>
    </xf>
    <xf numFmtId="0" fontId="16" fillId="3" borderId="0" xfId="0" applyFont="1" applyFill="1" applyAlignment="1">
      <alignment horizontal="left" vertical="center" wrapText="1"/>
    </xf>
    <xf numFmtId="0" fontId="6" fillId="0" borderId="28" xfId="0" applyFont="1" applyBorder="1" applyAlignment="1">
      <alignment horizontal="center"/>
    </xf>
    <xf numFmtId="0" fontId="6" fillId="0" borderId="64" xfId="0" applyFont="1" applyBorder="1" applyAlignment="1">
      <alignment horizontal="center"/>
    </xf>
    <xf numFmtId="0" fontId="3" fillId="0" borderId="28" xfId="0" applyFont="1" applyBorder="1" applyAlignment="1">
      <alignment horizontal="center" vertical="center"/>
    </xf>
    <xf numFmtId="0" fontId="3" fillId="0" borderId="64" xfId="0" applyFont="1" applyBorder="1" applyAlignment="1">
      <alignment horizontal="center" vertical="center"/>
    </xf>
    <xf numFmtId="0" fontId="21" fillId="8" borderId="0" xfId="24" applyFont="1" applyFill="1" applyAlignment="1">
      <alignment horizontal="center" vertical="center" wrapText="1"/>
      <protection/>
    </xf>
    <xf numFmtId="0" fontId="22" fillId="7" borderId="39" xfId="24" applyFont="1" applyFill="1" applyBorder="1" applyAlignment="1">
      <alignment horizontal="center"/>
      <protection/>
    </xf>
    <xf numFmtId="0" fontId="22" fillId="7" borderId="10" xfId="24" applyFont="1" applyFill="1" applyBorder="1" applyAlignment="1">
      <alignment horizontal="center"/>
      <protection/>
    </xf>
    <xf numFmtId="0" fontId="22" fillId="7" borderId="41" xfId="24" applyFont="1" applyFill="1" applyBorder="1" applyAlignment="1">
      <alignment horizontal="center"/>
      <protection/>
    </xf>
    <xf numFmtId="0" fontId="6" fillId="0" borderId="42" xfId="0" applyFont="1" applyBorder="1" applyAlignment="1">
      <alignment horizontal="center"/>
    </xf>
    <xf numFmtId="0" fontId="3" fillId="0" borderId="42" xfId="0" applyFont="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7" borderId="54" xfId="0" applyFont="1" applyFill="1" applyBorder="1" applyAlignment="1">
      <alignment horizontal="center"/>
    </xf>
    <xf numFmtId="0" fontId="2" fillId="7" borderId="42" xfId="0" applyFont="1" applyFill="1" applyBorder="1" applyAlignment="1">
      <alignment horizontal="center"/>
    </xf>
    <xf numFmtId="0" fontId="2" fillId="7" borderId="14" xfId="0" applyFont="1" applyFill="1" applyBorder="1" applyAlignment="1">
      <alignment horizontal="center"/>
    </xf>
    <xf numFmtId="0" fontId="2" fillId="7" borderId="15" xfId="0" applyFont="1" applyFill="1" applyBorder="1" applyAlignment="1">
      <alignment horizontal="center"/>
    </xf>
    <xf numFmtId="0" fontId="2" fillId="0" borderId="0" xfId="0" applyFont="1" applyBorder="1" applyAlignment="1">
      <alignment horizontal="center" vertical="center" wrapText="1"/>
    </xf>
    <xf numFmtId="0" fontId="30" fillId="8" borderId="0" xfId="0" applyFont="1" applyFill="1" applyAlignment="1">
      <alignment horizontal="center"/>
    </xf>
    <xf numFmtId="0" fontId="2" fillId="0" borderId="72" xfId="0" applyFont="1" applyBorder="1" applyAlignment="1">
      <alignment horizontal="center" vertical="center" wrapText="1"/>
    </xf>
    <xf numFmtId="0" fontId="2" fillId="0" borderId="72" xfId="0" applyFont="1" applyBorder="1" applyAlignment="1">
      <alignment horizontal="center" vertical="center"/>
    </xf>
    <xf numFmtId="0" fontId="3" fillId="0" borderId="3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0" xfId="0" applyFont="1" applyAlignment="1">
      <alignment horizontal="center" wrapText="1"/>
    </xf>
    <xf numFmtId="0" fontId="2" fillId="0" borderId="0" xfId="0" applyFont="1" applyBorder="1" applyAlignment="1">
      <alignment horizontal="center" vertical="center"/>
    </xf>
    <xf numFmtId="0" fontId="6" fillId="0" borderId="4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4" fillId="8" borderId="0" xfId="0" applyFont="1" applyFill="1" applyAlignment="1">
      <alignment horizontal="left"/>
    </xf>
    <xf numFmtId="0" fontId="5" fillId="3" borderId="0" xfId="0" applyFont="1" applyFill="1" applyAlignment="1">
      <alignment horizontal="left" vertical="center" wrapText="1"/>
    </xf>
    <xf numFmtId="0" fontId="30" fillId="8" borderId="13" xfId="0" applyFont="1" applyFill="1" applyBorder="1" applyAlignment="1">
      <alignment horizontal="center"/>
    </xf>
    <xf numFmtId="0" fontId="8" fillId="11" borderId="4" xfId="0" applyFont="1" applyFill="1" applyBorder="1" applyAlignment="1">
      <alignment horizontal="center" vertical="center"/>
    </xf>
    <xf numFmtId="0" fontId="9" fillId="5" borderId="4" xfId="0" applyFont="1" applyFill="1" applyBorder="1" applyAlignment="1">
      <alignment horizontal="center" vertical="center" wrapText="1"/>
    </xf>
    <xf numFmtId="0" fontId="2" fillId="0" borderId="0" xfId="0" applyFont="1" applyAlignment="1">
      <alignment horizontal="center"/>
    </xf>
    <xf numFmtId="0" fontId="26" fillId="8" borderId="0" xfId="0" applyFont="1" applyFill="1" applyAlignment="1">
      <alignment horizontal="left"/>
    </xf>
  </cellXfs>
  <cellStyles count="13">
    <cellStyle name="Normal" xfId="0"/>
    <cellStyle name="Percent" xfId="15"/>
    <cellStyle name="Currency" xfId="16"/>
    <cellStyle name="Currency [0]" xfId="17"/>
    <cellStyle name="Comma" xfId="18"/>
    <cellStyle name="Comma [0]" xfId="19"/>
    <cellStyle name="Millares" xfId="20"/>
    <cellStyle name="Normal 2" xfId="21"/>
    <cellStyle name="Normal 2 2" xfId="22"/>
    <cellStyle name="Porcentaje" xfId="23"/>
    <cellStyle name="Normal 5" xfId="24"/>
    <cellStyle name="Celda de comprobación" xfId="25"/>
    <cellStyle name="Hipervínculo"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'SUBREGIONAL CORRRIENTES ANUAL'!$X$1</c:f>
        </c:strRef>
      </c:tx>
      <c:layout/>
      <c:overlay val="0"/>
      <c:spPr>
        <a:noFill/>
        <a:ln>
          <a:noFill/>
        </a:ln>
      </c:spPr>
      <c:txPr>
        <a:bodyPr vert="horz" rot="0"/>
        <a:lstStyle/>
        <a:p>
          <a:pPr>
            <a:defRPr lang="en-US" cap="none" sz="1400" b="1" i="0" u="none" baseline="0">
              <a:solidFill>
                <a:srgbClr val="000000"/>
              </a:solidFill>
              <a:latin typeface="+mn-lt"/>
              <a:ea typeface="Calibri"/>
              <a:cs typeface="Calibri"/>
            </a:defRPr>
          </a:pPr>
        </a:p>
      </c:txPr>
    </c:title>
    <c:plotArea>
      <c:layout>
        <c:manualLayout>
          <c:layoutTarget val="inner"/>
          <c:xMode val="edge"/>
          <c:yMode val="edge"/>
          <c:x val="0.24725"/>
          <c:y val="0.20875"/>
          <c:w val="0.5185"/>
          <c:h val="0.65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Lbls>
            <c:numFmt formatCode="General" sourceLinked="1"/>
            <c:spPr>
              <a:noFill/>
              <a:ln>
                <a:noFill/>
              </a:ln>
            </c:spPr>
            <c:txPr>
              <a:bodyPr vert="horz" rot="0" anchor="ctr">
                <a:spAutoFit/>
              </a:bodyPr>
              <a:lstStyle/>
              <a:p>
                <a:pPr algn="ctr">
                  <a:defRPr lang="en-US" cap="none" sz="1200" b="1" i="0" u="none" baseline="0">
                    <a:solidFill>
                      <a:srgbClr val="000000"/>
                    </a:solidFill>
                    <a:latin typeface="+mn-lt"/>
                    <a:ea typeface="Calibri"/>
                    <a:cs typeface="Calibri"/>
                  </a:defRPr>
                </a:pPr>
              </a:p>
            </c:txPr>
            <c:dLblPos val="outEnd"/>
            <c:showLegendKey val="0"/>
            <c:showVal val="1"/>
            <c:showBubbleSize val="0"/>
            <c:showCatName val="1"/>
            <c:showSerName val="0"/>
            <c:showLeaderLines val="1"/>
            <c:showPercent val="1"/>
            <c:leaderLines>
              <c:spPr>
                <a:ln>
                  <a:noFill/>
                </a:ln>
              </c:spPr>
            </c:leaderLines>
          </c:dLbls>
          <c:cat>
            <c:strRef>
              <c:f>'SUBREGIONAL CORRRIENTES ANUAL'!$B$5:$B$13</c:f>
              <c:strCache/>
            </c:strRef>
          </c:cat>
          <c:val>
            <c:numRef>
              <c:f>'SUBREGIONAL CORRRIENTES ANUAL'!$O$5:$O$13</c:f>
              <c:numCache/>
            </c:numRef>
          </c:val>
        </c:ser>
        <c:firstSliceAng val="169"/>
      </c:pieChart>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'Ficha Municipal'!$N$1</c:f>
        </c:strRef>
      </c:tx>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2705"/>
          <c:y val="0.2415"/>
          <c:w val="0.51775"/>
          <c:h val="0.63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B050"/>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rgbClr val="40C8BE"/>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Pt>
            <c:idx val="9"/>
            <c:spPr>
              <a:solidFill>
                <a:schemeClr val="accent4">
                  <a:lumMod val="60000"/>
                </a:schemeClr>
              </a:solidFill>
              <a:ln w="19050">
                <a:solidFill>
                  <a:schemeClr val="bg1"/>
                </a:solidFill>
              </a:ln>
            </c:spPr>
          </c:dPt>
          <c:dPt>
            <c:idx val="10"/>
            <c:spPr>
              <a:solidFill>
                <a:schemeClr val="accent5">
                  <a:lumMod val="60000"/>
                </a:schemeClr>
              </a:solidFill>
              <a:ln w="19050">
                <a:solidFill>
                  <a:schemeClr val="bg1"/>
                </a:solidFill>
              </a:ln>
            </c:spPr>
          </c:dPt>
          <c:dPt>
            <c:idx val="11"/>
            <c:spPr>
              <a:solidFill>
                <a:schemeClr val="accent6">
                  <a:lumMod val="60000"/>
                </a:schemeClr>
              </a:solidFill>
              <a:ln w="19050">
                <a:solidFill>
                  <a:schemeClr val="bg1"/>
                </a:solidFill>
              </a:ln>
            </c:spPr>
          </c:dPt>
          <c:dLbls>
            <c:numFmt formatCode="General" sourceLinked="1"/>
            <c:spPr>
              <a:noFill/>
              <a:ln>
                <a:noFill/>
              </a:ln>
            </c:spPr>
            <c:txPr>
              <a:bodyPr vert="horz" rot="0" anchor="ctr">
                <a:spAutoFit/>
              </a:bodyPr>
              <a:lstStyle/>
              <a:p>
                <a:pPr algn="ctr">
                  <a:defRPr lang="en-US" cap="none" sz="800" b="1" i="0" u="none" baseline="0">
                    <a:solidFill>
                      <a:srgbClr val="000000"/>
                    </a:solidFill>
                    <a:latin typeface="+mn-lt"/>
                    <a:ea typeface="Calibri"/>
                    <a:cs typeface="Calibri"/>
                  </a:defRPr>
                </a:pPr>
              </a:p>
            </c:txPr>
            <c:dLblPos val="bestFit"/>
            <c:showLegendKey val="0"/>
            <c:showVal val="1"/>
            <c:showBubbleSize val="0"/>
            <c:showCatName val="1"/>
            <c:showSerName val="0"/>
            <c:showLeaderLines val="1"/>
            <c:showPercent val="0"/>
            <c:leaderLines>
              <c:spPr>
                <a:ln w="9525" cap="flat" cmpd="sng">
                  <a:solidFill>
                    <a:schemeClr val="tx1">
                      <a:lumMod val="35000"/>
                      <a:lumOff val="65000"/>
                    </a:schemeClr>
                  </a:solidFill>
                  <a:round/>
                </a:ln>
              </c:spPr>
            </c:leaderLines>
          </c:dLbls>
          <c:cat>
            <c:strRef>
              <c:f>'Ficha Municipal'!$A$106:$A$117</c:f>
              <c:strCache/>
            </c:strRef>
          </c:cat>
          <c:val>
            <c:numRef>
              <c:f>'Ficha Municipal'!$J$106:$J$117</c:f>
              <c:numCache/>
            </c:numRef>
          </c:val>
        </c:ser>
      </c:pieChart>
      <c:spPr>
        <a:noFill/>
        <a:ln>
          <a:noFill/>
        </a:ln>
      </c:spPr>
    </c:plotArea>
    <c:plotVisOnly val="1"/>
    <c:dispBlanksAs val="gap"/>
    <c:showDLblsOverMax val="0"/>
  </c:chart>
  <c:spPr>
    <a:solidFill>
      <a:schemeClr val="bg1">
        <a:lumMod val="95000"/>
        <a:alpha val="98000"/>
      </a:schemeClr>
    </a:solidFill>
    <a:ln w="19050" cap="flat" cmpd="sng">
      <a:solidFill>
        <a:schemeClr val="tx1"/>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strRef>
          <c:f>'Ficha Municipal'!$S$1</c:f>
        </c:strRef>
      </c:tx>
      <c:layout>
        <c:manualLayout>
          <c:xMode val="edge"/>
          <c:yMode val="edge"/>
          <c:x val="0.12675"/>
          <c:y val="0.00425"/>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1015"/>
          <c:y val="0.15575"/>
          <c:w val="0.87025"/>
          <c:h val="0.671"/>
        </c:manualLayout>
      </c:layout>
      <c:barChart>
        <c:barDir val="col"/>
        <c:grouping val="clustered"/>
        <c:varyColors val="0"/>
        <c:ser>
          <c:idx val="1"/>
          <c:order val="0"/>
          <c:tx>
            <c:strRef>
              <c:f>'Ficha Municipal'!$A$62</c:f>
              <c:strCache>
                <c:ptCount val="1"/>
                <c:pt idx="0">
                  <c:v>Sector Primario</c:v>
                </c:pt>
              </c:strCache>
            </c:strRef>
          </c:tx>
          <c:spPr>
            <a:solidFill>
              <a:schemeClr val="accent6">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Municipal'!$B$61:$H$61</c:f>
              <c:strCache/>
            </c:strRef>
          </c:cat>
          <c:val>
            <c:numRef>
              <c:f>'Ficha Municipal'!$B$62:$H$62</c:f>
              <c:numCache/>
            </c:numRef>
          </c:val>
        </c:ser>
        <c:ser>
          <c:idx val="2"/>
          <c:order val="1"/>
          <c:tx>
            <c:strRef>
              <c:f>'Ficha Municipal'!$A$63</c:f>
              <c:strCache>
                <c:ptCount val="1"/>
                <c:pt idx="0">
                  <c:v>Sector Secundario</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Municipal'!$B$61:$H$61</c:f>
              <c:strCache/>
            </c:strRef>
          </c:cat>
          <c:val>
            <c:numRef>
              <c:f>'Ficha Municipal'!$B$63:$H$63</c:f>
              <c:numCache/>
            </c:numRef>
          </c:val>
        </c:ser>
        <c:ser>
          <c:idx val="3"/>
          <c:order val="2"/>
          <c:tx>
            <c:strRef>
              <c:f>'Ficha Municipal'!$A$64</c:f>
              <c:strCache>
                <c:ptCount val="1"/>
                <c:pt idx="0">
                  <c:v>Sector Terciario</c:v>
                </c:pt>
              </c:strCache>
            </c:strRef>
          </c:tx>
          <c:spPr>
            <a:solidFill>
              <a:schemeClr val="accent5">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Municipal'!$B$61:$H$61</c:f>
              <c:strCache/>
            </c:strRef>
          </c:cat>
          <c:val>
            <c:numRef>
              <c:f>'Ficha Municipal'!$B$64:$H$64</c:f>
              <c:numCache/>
            </c:numRef>
          </c:val>
        </c:ser>
        <c:axId val="54692144"/>
        <c:axId val="22467249"/>
      </c:barChart>
      <c:catAx>
        <c:axId val="54692144"/>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1000" b="1" i="0" u="none" baseline="0">
                <a:solidFill>
                  <a:srgbClr val="000000"/>
                </a:solidFill>
                <a:latin typeface="+mn-lt"/>
                <a:ea typeface="+mn-cs"/>
                <a:cs typeface="+mn-cs"/>
              </a:defRPr>
            </a:pPr>
          </a:p>
        </c:txPr>
        <c:crossAx val="22467249"/>
        <c:crosses val="autoZero"/>
        <c:auto val="1"/>
        <c:lblOffset val="100"/>
        <c:noMultiLvlLbl val="0"/>
      </c:catAx>
      <c:valAx>
        <c:axId val="22467249"/>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54692144"/>
        <c:crosses val="autoZero"/>
        <c:crossBetween val="between"/>
        <c:dispUnits/>
      </c:valAx>
      <c:spPr>
        <a:noFill/>
        <a:ln>
          <a:noFill/>
        </a:ln>
      </c:spPr>
    </c:plotArea>
    <c:legend>
      <c:legendPos val="b"/>
      <c:layout/>
      <c:overlay val="0"/>
      <c:spPr>
        <a:noFill/>
        <a:ln>
          <a:noFill/>
        </a:ln>
      </c:spPr>
      <c:txPr>
        <a:bodyPr vert="horz" rot="0"/>
        <a:lstStyle/>
        <a:p>
          <a:pPr>
            <a:defRPr lang="en-US" cap="none" sz="10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strRef>
          <c:f>'Ficha Municipal'!$R$1</c:f>
        </c:strRef>
      </c:tx>
      <c:layout>
        <c:manualLayout>
          <c:xMode val="edge"/>
          <c:yMode val="edge"/>
          <c:x val="0.10425"/>
          <c:y val="0.00825"/>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1015"/>
          <c:y val="0.15575"/>
          <c:w val="0.87025"/>
          <c:h val="0.671"/>
        </c:manualLayout>
      </c:layout>
      <c:lineChart>
        <c:grouping val="standard"/>
        <c:varyColors val="0"/>
        <c:ser>
          <c:idx val="1"/>
          <c:order val="0"/>
          <c:tx>
            <c:strRef>
              <c:f>'Ficha Municipal'!$A$54</c:f>
              <c:strCache>
                <c:ptCount val="1"/>
                <c:pt idx="0">
                  <c:v>Sector Primario</c:v>
                </c:pt>
              </c:strCache>
            </c:strRef>
          </c:tx>
          <c:spPr>
            <a:ln w="28575" cap="rnd">
              <a:solidFill>
                <a:schemeClr val="accent6">
                  <a:lumMod val="7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accent6">
                  <a:lumMod val="75000"/>
                </a:schemeClr>
              </a:solid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ctr"/>
            <c:showLegendKey val="0"/>
            <c:showVal val="1"/>
            <c:showBubbleSize val="0"/>
            <c:showCatName val="0"/>
            <c:showSerName val="0"/>
            <c:showLeaderLines val="1"/>
            <c:showPercent val="0"/>
          </c:dLbls>
          <c:cat>
            <c:strRef>
              <c:f>'Ficha Municipal'!$B$53:$I$53</c:f>
              <c:strCache/>
            </c:strRef>
          </c:cat>
          <c:val>
            <c:numRef>
              <c:f>'Ficha Municipal'!$B$54:$I$54</c:f>
              <c:numCache/>
            </c:numRef>
          </c:val>
          <c:smooth val="0"/>
        </c:ser>
        <c:ser>
          <c:idx val="2"/>
          <c:order val="1"/>
          <c:tx>
            <c:strRef>
              <c:f>'Ficha Municipal'!$A$55</c:f>
              <c:strCache>
                <c:ptCount val="1"/>
                <c:pt idx="0">
                  <c:v>Sector Secundario</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accent2"/>
              </a:solid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LeaderLines val="1"/>
            <c:showPercent val="0"/>
          </c:dLbls>
          <c:cat>
            <c:strRef>
              <c:f>'Ficha Municipal'!$B$53:$I$53</c:f>
              <c:strCache/>
            </c:strRef>
          </c:cat>
          <c:val>
            <c:numRef>
              <c:f>'Ficha Municipal'!$B$55:$I$55</c:f>
              <c:numCache/>
            </c:numRef>
          </c:val>
          <c:smooth val="0"/>
        </c:ser>
        <c:ser>
          <c:idx val="3"/>
          <c:order val="2"/>
          <c:tx>
            <c:strRef>
              <c:f>'Ficha Municipal'!$A$56</c:f>
              <c:strCache>
                <c:ptCount val="1"/>
                <c:pt idx="0">
                  <c:v>Sector Terciario</c:v>
                </c:pt>
              </c:strCache>
            </c:strRef>
          </c:tx>
          <c:spPr>
            <a:ln w="28575" cap="rnd">
              <a:solidFill>
                <a:schemeClr val="accent5">
                  <a:lumMod val="60000"/>
                  <a:lumOff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accent5">
                  <a:lumMod val="60000"/>
                  <a:lumOff val="40000"/>
                </a:schemeClr>
              </a:solid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LeaderLines val="1"/>
            <c:showPercent val="0"/>
          </c:dLbls>
          <c:cat>
            <c:strRef>
              <c:f>'Ficha Municipal'!$B$53:$I$53</c:f>
              <c:strCache/>
            </c:strRef>
          </c:cat>
          <c:val>
            <c:numRef>
              <c:f>'Ficha Municipal'!$B$56:$I$56</c:f>
              <c:numCache/>
            </c:numRef>
          </c:val>
          <c:smooth val="0"/>
        </c:ser>
        <c:axId val="878650"/>
        <c:axId val="7907851"/>
      </c:lineChart>
      <c:catAx>
        <c:axId val="87865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rgbClr val="000000"/>
                </a:solidFill>
                <a:latin typeface="+mn-lt"/>
                <a:ea typeface="+mn-cs"/>
                <a:cs typeface="+mn-cs"/>
              </a:defRPr>
            </a:pPr>
          </a:p>
        </c:txPr>
        <c:crossAx val="7907851"/>
        <c:crosses val="autoZero"/>
        <c:auto val="1"/>
        <c:lblOffset val="100"/>
        <c:noMultiLvlLbl val="0"/>
      </c:catAx>
      <c:valAx>
        <c:axId val="7907851"/>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878650"/>
        <c:crosses val="autoZero"/>
        <c:crossBetween val="between"/>
        <c:dispUnits/>
      </c:valAx>
      <c:spPr>
        <a:noFill/>
        <a:ln>
          <a:noFill/>
        </a:ln>
      </c:spPr>
    </c:plotArea>
    <c:legend>
      <c:legendPos val="b"/>
      <c:layout/>
      <c:overlay val="0"/>
      <c:spPr>
        <a:noFill/>
        <a:ln>
          <a:noFill/>
        </a:ln>
      </c:spPr>
      <c:txPr>
        <a:bodyPr vert="horz" rot="0"/>
        <a:lstStyle/>
        <a:p>
          <a:pPr>
            <a:defRPr lang="en-US" cap="none" sz="10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strRef>
          <c:f>'Ficha Municipal'!$U$1</c:f>
        </c:strRef>
      </c:tx>
      <c:layout>
        <c:manualLayout>
          <c:xMode val="edge"/>
          <c:yMode val="edge"/>
          <c:x val="0.10175"/>
          <c:y val="0.00675"/>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094"/>
          <c:y val="0.167"/>
          <c:w val="0.88575"/>
          <c:h val="0.67825"/>
        </c:manualLayout>
      </c:layout>
      <c:barChart>
        <c:barDir val="col"/>
        <c:grouping val="clustered"/>
        <c:varyColors val="0"/>
        <c:ser>
          <c:idx val="0"/>
          <c:order val="0"/>
          <c:tx>
            <c:strRef>
              <c:f>'Ficha Municipal'!$B$131</c:f>
              <c:strCache>
                <c:ptCount val="1"/>
                <c:pt idx="0">
                  <c:v>2015</c:v>
                </c:pt>
              </c:strCache>
            </c:strRef>
          </c:tx>
          <c:spPr>
            <a:solidFill>
              <a:schemeClr val="accent6">
                <a:shade val="4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Municipal'!$A$134:$A$135</c:f>
              <c:strCache/>
            </c:strRef>
          </c:cat>
          <c:val>
            <c:numRef>
              <c:f>'Ficha Municipal'!$B$134:$B$135</c:f>
              <c:numCache/>
            </c:numRef>
          </c:val>
        </c:ser>
        <c:ser>
          <c:idx val="1"/>
          <c:order val="1"/>
          <c:tx>
            <c:strRef>
              <c:f>'Ficha Municipal'!$C$131</c:f>
              <c:strCache>
                <c:ptCount val="1"/>
                <c:pt idx="0">
                  <c:v>2016</c:v>
                </c:pt>
              </c:strCache>
            </c:strRef>
          </c:tx>
          <c:spPr>
            <a:solidFill>
              <a:schemeClr val="accent6">
                <a:shade val="6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Municipal'!$A$134:$A$135</c:f>
              <c:strCache/>
            </c:strRef>
          </c:cat>
          <c:val>
            <c:numRef>
              <c:f>'Ficha Municipal'!$C$134:$C$135</c:f>
              <c:numCache/>
            </c:numRef>
          </c:val>
        </c:ser>
        <c:ser>
          <c:idx val="2"/>
          <c:order val="2"/>
          <c:tx>
            <c:strRef>
              <c:f>'Ficha Municipal'!$D$131</c:f>
              <c:strCache>
                <c:ptCount val="1"/>
                <c:pt idx="0">
                  <c:v>2017</c:v>
                </c:pt>
              </c:strCache>
            </c:strRef>
          </c:tx>
          <c:spPr>
            <a:solidFill>
              <a:schemeClr val="accent6">
                <a:shade val="7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Municipal'!$A$134:$A$135</c:f>
              <c:strCache/>
            </c:strRef>
          </c:cat>
          <c:val>
            <c:numRef>
              <c:f>'Ficha Municipal'!$D$134:$D$135</c:f>
              <c:numCache/>
            </c:numRef>
          </c:val>
        </c:ser>
        <c:ser>
          <c:idx val="3"/>
          <c:order val="3"/>
          <c:tx>
            <c:strRef>
              <c:f>'Ficha Municipal'!$E$131</c:f>
              <c:strCache>
                <c:ptCount val="1"/>
                <c:pt idx="0">
                  <c:v>2018</c:v>
                </c:pt>
              </c:strCache>
            </c:strRef>
          </c:tx>
          <c:spPr>
            <a:solidFill>
              <a:schemeClr val="accent6">
                <a:shade val="9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Municipal'!$A$134:$A$135</c:f>
              <c:strCache/>
            </c:strRef>
          </c:cat>
          <c:val>
            <c:numRef>
              <c:f>'Ficha Municipal'!$E$134:$E$135</c:f>
              <c:numCache/>
            </c:numRef>
          </c:val>
        </c:ser>
        <c:ser>
          <c:idx val="4"/>
          <c:order val="4"/>
          <c:tx>
            <c:strRef>
              <c:f>'Ficha Municipal'!$F$131</c:f>
              <c:strCache>
                <c:ptCount val="1"/>
                <c:pt idx="0">
                  <c:v>2019</c:v>
                </c:pt>
              </c:strCache>
            </c:strRef>
          </c:tx>
          <c:spPr>
            <a:solidFill>
              <a:schemeClr val="accent6">
                <a:tint val="93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Municipal'!$A$134:$A$135</c:f>
              <c:strCache/>
            </c:strRef>
          </c:cat>
          <c:val>
            <c:numRef>
              <c:f>'Ficha Municipal'!$F$134:$F$135</c:f>
              <c:numCache/>
            </c:numRef>
          </c:val>
        </c:ser>
        <c:ser>
          <c:idx val="5"/>
          <c:order val="5"/>
          <c:tx>
            <c:strRef>
              <c:f>'Ficha Municipal'!$G$131</c:f>
              <c:strCache>
                <c:ptCount val="1"/>
                <c:pt idx="0">
                  <c:v>2020</c:v>
                </c:pt>
              </c:strCache>
            </c:strRef>
          </c:tx>
          <c:spPr>
            <a:solidFill>
              <a:schemeClr val="accent6">
                <a:tint val="77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Municipal'!$A$134:$A$135</c:f>
              <c:strCache/>
            </c:strRef>
          </c:cat>
          <c:val>
            <c:numRef>
              <c:f>'Ficha Municipal'!$G$134:$G$135</c:f>
              <c:numCache/>
            </c:numRef>
          </c:val>
        </c:ser>
        <c:ser>
          <c:idx val="6"/>
          <c:order val="6"/>
          <c:tx>
            <c:strRef>
              <c:f>'Ficha Municipal'!$H$131</c:f>
              <c:strCache>
                <c:ptCount val="1"/>
                <c:pt idx="0">
                  <c:v>2021p</c:v>
                </c:pt>
              </c:strCache>
            </c:strRef>
          </c:tx>
          <c:spPr>
            <a:solidFill>
              <a:schemeClr val="accent6">
                <a:tint val="6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Municipal'!$A$134:$A$135</c:f>
              <c:strCache/>
            </c:strRef>
          </c:cat>
          <c:val>
            <c:numRef>
              <c:f>'Ficha Municipal'!$H$134:$H$135</c:f>
              <c:numCache/>
            </c:numRef>
          </c:val>
        </c:ser>
        <c:ser>
          <c:idx val="7"/>
          <c:order val="7"/>
          <c:tx>
            <c:strRef>
              <c:f>'Ficha Municipal'!$I$131</c:f>
              <c:strCache>
                <c:ptCount val="1"/>
                <c:pt idx="0">
                  <c:v>2022pr</c:v>
                </c:pt>
              </c:strCache>
            </c:strRef>
          </c:tx>
          <c:spPr>
            <a:solidFill>
              <a:schemeClr val="accent6">
                <a:tint val="4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Municipal'!$A$134:$A$135</c:f>
              <c:strCache/>
            </c:strRef>
          </c:cat>
          <c:val>
            <c:numRef>
              <c:f>'Ficha Municipal'!$I$134:$I$135</c:f>
              <c:numCache/>
            </c:numRef>
          </c:val>
        </c:ser>
        <c:axId val="4061796"/>
        <c:axId val="36556165"/>
      </c:barChart>
      <c:catAx>
        <c:axId val="406179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rgbClr val="000000"/>
                </a:solidFill>
                <a:latin typeface="+mn-lt"/>
                <a:ea typeface="+mn-cs"/>
                <a:cs typeface="+mn-cs"/>
              </a:defRPr>
            </a:pPr>
          </a:p>
        </c:txPr>
        <c:crossAx val="36556165"/>
        <c:crosses val="autoZero"/>
        <c:auto val="1"/>
        <c:lblOffset val="100"/>
        <c:noMultiLvlLbl val="0"/>
      </c:catAx>
      <c:valAx>
        <c:axId val="36556165"/>
        <c:scaling>
          <c:orientation val="minMax"/>
        </c:scaling>
        <c:axPos val="l"/>
        <c:title>
          <c:tx>
            <c:rich>
              <a:bodyPr vert="horz" rot="-5400000" anchor="ctr"/>
              <a:lstStyle/>
              <a:p>
                <a:pPr algn="ctr">
                  <a:defRPr/>
                </a:pPr>
                <a:r>
                  <a:rPr lang="en-US" cap="none" sz="1000" b="0" i="0" u="none" baseline="0">
                    <a:solidFill>
                      <a:srgbClr val="000000"/>
                    </a:solidFill>
                    <a:latin typeface="+mn-lt"/>
                    <a:ea typeface="Calibri"/>
                    <a:cs typeface="Calibri"/>
                  </a:rPr>
                  <a:t>miles de Millones de pesos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4061796"/>
        <c:crosses val="autoZero"/>
        <c:crossBetween val="between"/>
        <c:dispUnits/>
      </c:valAx>
      <c:spPr>
        <a:noFill/>
        <a:ln>
          <a:noFill/>
        </a:ln>
      </c:spPr>
    </c:plotArea>
    <c:legend>
      <c:legendPos val="b"/>
      <c:layout>
        <c:manualLayout>
          <c:xMode val="edge"/>
          <c:yMode val="edge"/>
          <c:x val="0.1855"/>
          <c:y val="0.92175"/>
          <c:w val="0.6665"/>
          <c:h val="0.0695"/>
        </c:manualLayout>
      </c:layout>
      <c:overlay val="0"/>
      <c:spPr>
        <a:noFill/>
        <a:ln>
          <a:noFill/>
        </a:ln>
      </c:spPr>
      <c:txPr>
        <a:bodyPr vert="horz" rot="0"/>
        <a:lstStyle/>
        <a:p>
          <a:pPr>
            <a:defRPr lang="en-US" cap="none" sz="11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strRef>
          <c:f>'Ficha Municipal'!$V$1</c:f>
        </c:strRef>
      </c:tx>
      <c:layout>
        <c:manualLayout>
          <c:xMode val="edge"/>
          <c:yMode val="edge"/>
          <c:x val="0.11975"/>
          <c:y val="0"/>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0905"/>
          <c:y val="0.11725"/>
          <c:w val="0.9005"/>
          <c:h val="0.683"/>
        </c:manualLayout>
      </c:layout>
      <c:barChart>
        <c:barDir val="col"/>
        <c:grouping val="clustered"/>
        <c:varyColors val="0"/>
        <c:ser>
          <c:idx val="0"/>
          <c:order val="0"/>
          <c:tx>
            <c:strRef>
              <c:f>'Ficha Municipal'!$B$131</c:f>
              <c:strCache>
                <c:ptCount val="1"/>
                <c:pt idx="0">
                  <c:v>2015</c:v>
                </c:pt>
              </c:strCache>
            </c:strRef>
          </c:tx>
          <c:spPr>
            <a:solidFill>
              <a:schemeClr val="accent6">
                <a:shade val="4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Municipal'!$A$136:$A$143</c:f>
              <c:strCache/>
            </c:strRef>
          </c:cat>
          <c:val>
            <c:numRef>
              <c:f>'Ficha Municipal'!$B$136:$B$143</c:f>
              <c:numCache/>
            </c:numRef>
          </c:val>
        </c:ser>
        <c:ser>
          <c:idx val="1"/>
          <c:order val="1"/>
          <c:tx>
            <c:strRef>
              <c:f>'Ficha Municipal'!$C$131</c:f>
              <c:strCache>
                <c:ptCount val="1"/>
                <c:pt idx="0">
                  <c:v>2016</c:v>
                </c:pt>
              </c:strCache>
            </c:strRef>
          </c:tx>
          <c:spPr>
            <a:solidFill>
              <a:schemeClr val="accent6">
                <a:shade val="6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Municipal'!$A$136:$A$143</c:f>
              <c:strCache/>
            </c:strRef>
          </c:cat>
          <c:val>
            <c:numRef>
              <c:f>'Ficha Municipal'!$C$136:$C$143</c:f>
              <c:numCache/>
            </c:numRef>
          </c:val>
        </c:ser>
        <c:ser>
          <c:idx val="2"/>
          <c:order val="2"/>
          <c:tx>
            <c:strRef>
              <c:f>'Ficha Municipal'!$D$131</c:f>
              <c:strCache>
                <c:ptCount val="1"/>
                <c:pt idx="0">
                  <c:v>2017</c:v>
                </c:pt>
              </c:strCache>
            </c:strRef>
          </c:tx>
          <c:spPr>
            <a:solidFill>
              <a:schemeClr val="accent6">
                <a:shade val="7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Municipal'!$A$136:$A$143</c:f>
              <c:strCache/>
            </c:strRef>
          </c:cat>
          <c:val>
            <c:numRef>
              <c:f>'Ficha Municipal'!$D$136:$D$143</c:f>
              <c:numCache/>
            </c:numRef>
          </c:val>
        </c:ser>
        <c:ser>
          <c:idx val="3"/>
          <c:order val="3"/>
          <c:tx>
            <c:strRef>
              <c:f>'Ficha Municipal'!$E$131</c:f>
              <c:strCache>
                <c:ptCount val="1"/>
                <c:pt idx="0">
                  <c:v>2018</c:v>
                </c:pt>
              </c:strCache>
            </c:strRef>
          </c:tx>
          <c:spPr>
            <a:solidFill>
              <a:schemeClr val="accent6">
                <a:shade val="9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Municipal'!$A$136:$A$143</c:f>
              <c:strCache/>
            </c:strRef>
          </c:cat>
          <c:val>
            <c:numRef>
              <c:f>'Ficha Municipal'!$E$136:$E$143</c:f>
              <c:numCache/>
            </c:numRef>
          </c:val>
        </c:ser>
        <c:ser>
          <c:idx val="4"/>
          <c:order val="4"/>
          <c:tx>
            <c:strRef>
              <c:f>'Ficha Municipal'!$F$131</c:f>
              <c:strCache>
                <c:ptCount val="1"/>
                <c:pt idx="0">
                  <c:v>2019</c:v>
                </c:pt>
              </c:strCache>
            </c:strRef>
          </c:tx>
          <c:spPr>
            <a:solidFill>
              <a:schemeClr val="accent6">
                <a:tint val="93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Municipal'!$A$136:$A$143</c:f>
              <c:strCache/>
            </c:strRef>
          </c:cat>
          <c:val>
            <c:numRef>
              <c:f>'Ficha Municipal'!$F$136:$F$143</c:f>
              <c:numCache/>
            </c:numRef>
          </c:val>
        </c:ser>
        <c:ser>
          <c:idx val="5"/>
          <c:order val="5"/>
          <c:tx>
            <c:strRef>
              <c:f>'Ficha Municipal'!$G$131</c:f>
              <c:strCache>
                <c:ptCount val="1"/>
                <c:pt idx="0">
                  <c:v>2020</c:v>
                </c:pt>
              </c:strCache>
            </c:strRef>
          </c:tx>
          <c:spPr>
            <a:solidFill>
              <a:schemeClr val="accent6">
                <a:tint val="77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Municipal'!$A$136:$A$143</c:f>
              <c:strCache/>
            </c:strRef>
          </c:cat>
          <c:val>
            <c:numRef>
              <c:f>'Ficha Municipal'!$G$136:$G$143</c:f>
              <c:numCache/>
            </c:numRef>
          </c:val>
        </c:ser>
        <c:ser>
          <c:idx val="6"/>
          <c:order val="6"/>
          <c:tx>
            <c:strRef>
              <c:f>'Ficha Municipal'!$H$131</c:f>
              <c:strCache>
                <c:ptCount val="1"/>
                <c:pt idx="0">
                  <c:v>2021p</c:v>
                </c:pt>
              </c:strCache>
            </c:strRef>
          </c:tx>
          <c:spPr>
            <a:solidFill>
              <a:schemeClr val="accent6">
                <a:tint val="6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Municipal'!$A$136:$A$143</c:f>
              <c:strCache/>
            </c:strRef>
          </c:cat>
          <c:val>
            <c:numRef>
              <c:f>'Ficha Municipal'!$H$136:$H$143</c:f>
              <c:numCache/>
            </c:numRef>
          </c:val>
        </c:ser>
        <c:ser>
          <c:idx val="7"/>
          <c:order val="7"/>
          <c:tx>
            <c:strRef>
              <c:f>'Ficha Municipal'!$I$131</c:f>
              <c:strCache>
                <c:ptCount val="1"/>
                <c:pt idx="0">
                  <c:v>2022pr</c:v>
                </c:pt>
              </c:strCache>
            </c:strRef>
          </c:tx>
          <c:spPr>
            <a:solidFill>
              <a:schemeClr val="accent6">
                <a:tint val="4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Municipal'!$A$136:$A$143</c:f>
              <c:strCache/>
            </c:strRef>
          </c:cat>
          <c:val>
            <c:numRef>
              <c:f>'Ficha Municipal'!$I$136:$I$143</c:f>
              <c:numCache/>
            </c:numRef>
          </c:val>
        </c:ser>
        <c:gapWidth val="50"/>
        <c:axId val="60570030"/>
        <c:axId val="8259359"/>
      </c:barChart>
      <c:catAx>
        <c:axId val="6057003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rgbClr val="000000"/>
                </a:solidFill>
                <a:latin typeface="+mn-lt"/>
                <a:ea typeface="+mn-cs"/>
                <a:cs typeface="+mn-cs"/>
              </a:defRPr>
            </a:pPr>
          </a:p>
        </c:txPr>
        <c:crossAx val="8259359"/>
        <c:crosses val="autoZero"/>
        <c:auto val="1"/>
        <c:lblOffset val="100"/>
        <c:noMultiLvlLbl val="0"/>
      </c:catAx>
      <c:valAx>
        <c:axId val="8259359"/>
        <c:scaling>
          <c:orientation val="minMax"/>
        </c:scaling>
        <c:axPos val="l"/>
        <c:title>
          <c:tx>
            <c:rich>
              <a:bodyPr vert="horz" rot="-5400000" anchor="ctr"/>
              <a:lstStyle/>
              <a:p>
                <a:pPr algn="ctr">
                  <a:defRPr/>
                </a:pPr>
                <a:r>
                  <a:rPr lang="en-US" cap="none" sz="1000" b="0" i="0" u="none" baseline="0">
                    <a:solidFill>
                      <a:srgbClr val="000000"/>
                    </a:solidFill>
                    <a:latin typeface="+mn-lt"/>
                    <a:ea typeface="Calibri"/>
                    <a:cs typeface="Calibri"/>
                  </a:rPr>
                  <a:t>miles de Millones de pesos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60570030"/>
        <c:crosses val="autoZero"/>
        <c:crossBetween val="between"/>
        <c:dispUnits/>
      </c:valAx>
      <c:spPr>
        <a:noFill/>
        <a:ln>
          <a:noFill/>
        </a:ln>
      </c:spPr>
    </c:plotArea>
    <c:legend>
      <c:legendPos val="b"/>
      <c:layout>
        <c:manualLayout>
          <c:xMode val="edge"/>
          <c:yMode val="edge"/>
          <c:x val="0.30275"/>
          <c:y val="0.9355"/>
          <c:w val="0.47575"/>
          <c:h val="0.0645"/>
        </c:manualLayout>
      </c:layout>
      <c:overlay val="0"/>
      <c:spPr>
        <a:noFill/>
        <a:ln>
          <a:noFill/>
        </a:ln>
      </c:spPr>
      <c:txPr>
        <a:bodyPr vert="horz" rot="0"/>
        <a:lstStyle/>
        <a:p>
          <a:pPr>
            <a:defRPr lang="en-US" cap="none" sz="11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strRef>
          <c:f>'Ficha Municipal'!$Q$1</c:f>
        </c:strRef>
      </c:tx>
      <c:layout>
        <c:manualLayout>
          <c:xMode val="edge"/>
          <c:yMode val="edge"/>
          <c:x val="0.116"/>
          <c:y val="0"/>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046"/>
          <c:y val="0.10225"/>
          <c:w val="0.9235"/>
          <c:h val="0.68975"/>
        </c:manualLayout>
      </c:layout>
      <c:barChart>
        <c:barDir val="col"/>
        <c:grouping val="clustered"/>
        <c:varyColors val="0"/>
        <c:ser>
          <c:idx val="4"/>
          <c:order val="0"/>
          <c:tx>
            <c:strRef>
              <c:f>'Ficha Municipal'!$B$105</c:f>
              <c:strCache>
                <c:ptCount val="1"/>
                <c:pt idx="0">
                  <c:v>2015</c:v>
                </c:pt>
              </c:strCache>
            </c:strRef>
          </c:tx>
          <c:spPr>
            <a:solidFill>
              <a:schemeClr val="accent6">
                <a:shade val="93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Municipal'!$A$110:$A$117</c:f>
              <c:strCache/>
            </c:strRef>
          </c:cat>
          <c:val>
            <c:numRef>
              <c:f>'Ficha Municipal'!$B$110:$B$117</c:f>
              <c:numCache/>
            </c:numRef>
          </c:val>
        </c:ser>
        <c:ser>
          <c:idx val="5"/>
          <c:order val="1"/>
          <c:tx>
            <c:strRef>
              <c:f>'Ficha Municipal'!$C$105</c:f>
              <c:strCache>
                <c:ptCount val="1"/>
                <c:pt idx="0">
                  <c:v>2016</c:v>
                </c:pt>
              </c:strCache>
            </c:strRef>
          </c:tx>
          <c:spPr>
            <a:solidFill>
              <a:schemeClr val="accent6">
                <a:tint val="94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Municipal'!$A$110:$A$117</c:f>
              <c:strCache/>
            </c:strRef>
          </c:cat>
          <c:val>
            <c:numRef>
              <c:f>'Ficha Municipal'!$C$110:$C$117</c:f>
              <c:numCache/>
            </c:numRef>
          </c:val>
        </c:ser>
        <c:ser>
          <c:idx val="6"/>
          <c:order val="2"/>
          <c:tx>
            <c:strRef>
              <c:f>'Ficha Municipal'!$D$105</c:f>
              <c:strCache>
                <c:ptCount val="1"/>
                <c:pt idx="0">
                  <c:v>2017</c:v>
                </c:pt>
              </c:strCache>
            </c:strRef>
          </c:tx>
          <c:spPr>
            <a:solidFill>
              <a:schemeClr val="accent6">
                <a:tint val="8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Municipal'!$A$110:$A$117</c:f>
              <c:strCache/>
            </c:strRef>
          </c:cat>
          <c:val>
            <c:numRef>
              <c:f>'Ficha Municipal'!$D$110:$D$117</c:f>
              <c:numCache/>
            </c:numRef>
          </c:val>
        </c:ser>
        <c:ser>
          <c:idx val="7"/>
          <c:order val="3"/>
          <c:tx>
            <c:strRef>
              <c:f>'Ficha Municipal'!$E$105</c:f>
              <c:strCache>
                <c:ptCount val="1"/>
                <c:pt idx="0">
                  <c:v>2018</c:v>
                </c:pt>
              </c:strCache>
            </c:strRef>
          </c:tx>
          <c:spPr>
            <a:solidFill>
              <a:schemeClr val="accent6">
                <a:tint val="6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Municipal'!$A$110:$A$117</c:f>
              <c:strCache/>
            </c:strRef>
          </c:cat>
          <c:val>
            <c:numRef>
              <c:f>'Ficha Municipal'!$E$110:$E$117</c:f>
              <c:numCache/>
            </c:numRef>
          </c:val>
        </c:ser>
        <c:ser>
          <c:idx val="8"/>
          <c:order val="4"/>
          <c:tx>
            <c:strRef>
              <c:f>'Ficha Municipal'!$F$105</c:f>
              <c:strCache>
                <c:ptCount val="1"/>
                <c:pt idx="0">
                  <c:v>2019</c:v>
                </c:pt>
              </c:strCache>
            </c:strRef>
          </c:tx>
          <c:spPr>
            <a:solidFill>
              <a:schemeClr val="accent6">
                <a:tint val="5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Municipal'!$A$110:$A$117</c:f>
              <c:strCache/>
            </c:strRef>
          </c:cat>
          <c:val>
            <c:numRef>
              <c:f>'Ficha Municipal'!$F$110:$F$117</c:f>
              <c:numCache/>
            </c:numRef>
          </c:val>
        </c:ser>
        <c:ser>
          <c:idx val="9"/>
          <c:order val="5"/>
          <c:tx>
            <c:strRef>
              <c:f>'Ficha Municipal'!$G$105</c:f>
              <c:strCache>
                <c:ptCount val="1"/>
                <c:pt idx="0">
                  <c:v>2020</c:v>
                </c:pt>
              </c:strCache>
            </c:strRef>
          </c:tx>
          <c:spPr>
            <a:solidFill>
              <a:schemeClr val="accent6">
                <a:tint val="43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Municipal'!$A$110:$A$117</c:f>
              <c:strCache/>
            </c:strRef>
          </c:cat>
          <c:val>
            <c:numRef>
              <c:f>'Ficha Municipal'!$G$110:$G$117</c:f>
              <c:numCache/>
            </c:numRef>
          </c:val>
        </c:ser>
        <c:ser>
          <c:idx val="0"/>
          <c:order val="6"/>
          <c:tx>
            <c:strRef>
              <c:f>'Ficha Municipal'!$H$105</c:f>
              <c:strCache>
                <c:ptCount val="1"/>
                <c:pt idx="0">
                  <c:v>2021p</c:v>
                </c:pt>
              </c:strCache>
            </c:strRef>
          </c:tx>
          <c:spPr>
            <a:solidFill>
              <a:srgbClr val="CDE4BE"/>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Municipal'!$A$110:$A$117</c:f>
              <c:strCache/>
            </c:strRef>
          </c:cat>
          <c:val>
            <c:numRef>
              <c:f>'Ficha Municipal'!$H$110:$H$117</c:f>
              <c:numCache/>
            </c:numRef>
          </c:val>
        </c:ser>
        <c:ser>
          <c:idx val="1"/>
          <c:order val="7"/>
          <c:tx>
            <c:strRef>
              <c:f>'Ficha Municipal'!$I$105</c:f>
              <c:strCache>
                <c:ptCount val="1"/>
                <c:pt idx="0">
                  <c:v>2022pr</c:v>
                </c:pt>
              </c:strCache>
            </c:strRef>
          </c:tx>
          <c:spPr>
            <a:solidFill>
              <a:schemeClr val="accent6">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Municipal'!$A$110:$A$117</c:f>
              <c:strCache/>
            </c:strRef>
          </c:cat>
          <c:val>
            <c:numRef>
              <c:f>'Ficha Municipal'!$I$110:$I$117</c:f>
              <c:numCache/>
            </c:numRef>
          </c:val>
        </c:ser>
        <c:gapWidth val="50"/>
        <c:axId val="7225368"/>
        <c:axId val="65028313"/>
      </c:barChart>
      <c:catAx>
        <c:axId val="72253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rgbClr val="000000"/>
                </a:solidFill>
                <a:latin typeface="+mn-lt"/>
                <a:ea typeface="+mn-cs"/>
                <a:cs typeface="+mn-cs"/>
              </a:defRPr>
            </a:pPr>
          </a:p>
        </c:txPr>
        <c:crossAx val="65028313"/>
        <c:crosses val="autoZero"/>
        <c:auto val="1"/>
        <c:lblOffset val="100"/>
        <c:noMultiLvlLbl val="0"/>
      </c:catAx>
      <c:valAx>
        <c:axId val="65028313"/>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7225368"/>
        <c:crosses val="autoZero"/>
        <c:crossBetween val="between"/>
        <c:dispUnits/>
      </c:valAx>
      <c:spPr>
        <a:noFill/>
        <a:ln>
          <a:noFill/>
        </a:ln>
      </c:spPr>
    </c:plotArea>
    <c:legend>
      <c:legendPos val="b"/>
      <c:layout>
        <c:manualLayout>
          <c:xMode val="edge"/>
          <c:yMode val="edge"/>
          <c:x val="0.26925"/>
          <c:y val="0.92825"/>
          <c:w val="0.47"/>
          <c:h val="0.068"/>
        </c:manualLayout>
      </c:layout>
      <c:overlay val="0"/>
      <c:spPr>
        <a:noFill/>
        <a:ln>
          <a:noFill/>
        </a:ln>
      </c:spPr>
      <c:txPr>
        <a:bodyPr vert="horz" rot="0"/>
        <a:lstStyle/>
        <a:p>
          <a:pPr>
            <a:defRPr lang="en-US" cap="none" sz="11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strRef>
          <c:f>'Ficha Municipal'!$P$1</c:f>
        </c:strRef>
      </c:tx>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barChart>
        <c:barDir val="col"/>
        <c:grouping val="clustered"/>
        <c:varyColors val="0"/>
        <c:ser>
          <c:idx val="0"/>
          <c:order val="0"/>
          <c:tx>
            <c:strRef>
              <c:f>'Ficha Municipal'!$B$105</c:f>
              <c:strCache>
                <c:ptCount val="1"/>
                <c:pt idx="0">
                  <c:v>2015</c:v>
                </c:pt>
              </c:strCache>
            </c:strRef>
          </c:tx>
          <c:spPr>
            <a:solidFill>
              <a:schemeClr val="accent6">
                <a:shade val="4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Municipal'!$A$108:$A$109</c:f>
              <c:strCache/>
            </c:strRef>
          </c:cat>
          <c:val>
            <c:numRef>
              <c:f>'Ficha Municipal'!$B$107:$B$108</c:f>
              <c:numCache/>
            </c:numRef>
          </c:val>
        </c:ser>
        <c:ser>
          <c:idx val="2"/>
          <c:order val="1"/>
          <c:tx>
            <c:strRef>
              <c:f>'Ficha Municipal'!$C$105</c:f>
              <c:strCache>
                <c:ptCount val="1"/>
                <c:pt idx="0">
                  <c:v>2016</c:v>
                </c:pt>
              </c:strCache>
            </c:strRef>
          </c:tx>
          <c:spPr>
            <a:solidFill>
              <a:schemeClr val="accent6">
                <a:shade val="7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Municipal'!$A$108:$A$109</c:f>
              <c:strCache/>
            </c:strRef>
          </c:cat>
          <c:val>
            <c:numRef>
              <c:f>'Ficha Municipal'!$C$107:$C$108</c:f>
              <c:numCache/>
            </c:numRef>
          </c:val>
        </c:ser>
        <c:ser>
          <c:idx val="1"/>
          <c:order val="2"/>
          <c:tx>
            <c:strRef>
              <c:f>'Ficha Municipal'!$D$105</c:f>
              <c:strCache>
                <c:ptCount val="1"/>
                <c:pt idx="0">
                  <c:v>2017</c:v>
                </c:pt>
              </c:strCache>
            </c:strRef>
          </c:tx>
          <c:spPr>
            <a:solidFill>
              <a:schemeClr val="accent6">
                <a:shade val="6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Municipal'!$A$108:$A$109</c:f>
              <c:strCache/>
            </c:strRef>
          </c:cat>
          <c:val>
            <c:numRef>
              <c:f>'Ficha Municipal'!$D$108:$D$109</c:f>
              <c:numCache/>
            </c:numRef>
          </c:val>
        </c:ser>
        <c:ser>
          <c:idx val="3"/>
          <c:order val="3"/>
          <c:tx>
            <c:strRef>
              <c:f>'Ficha Municipal'!$E$105</c:f>
              <c:strCache>
                <c:ptCount val="1"/>
                <c:pt idx="0">
                  <c:v>2018</c:v>
                </c:pt>
              </c:strCache>
            </c:strRef>
          </c:tx>
          <c:spPr>
            <a:solidFill>
              <a:schemeClr val="accent6">
                <a:shade val="9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Municipal'!$A$108:$A$109</c:f>
              <c:strCache/>
            </c:strRef>
          </c:cat>
          <c:val>
            <c:numRef>
              <c:f>'Ficha Municipal'!$E$108:$E$109</c:f>
              <c:numCache/>
            </c:numRef>
          </c:val>
        </c:ser>
        <c:ser>
          <c:idx val="4"/>
          <c:order val="4"/>
          <c:tx>
            <c:strRef>
              <c:f>'Ficha Municipal'!$F$105</c:f>
              <c:strCache>
                <c:ptCount val="1"/>
                <c:pt idx="0">
                  <c:v>2019</c:v>
                </c:pt>
              </c:strCache>
            </c:strRef>
          </c:tx>
          <c:spPr>
            <a:solidFill>
              <a:schemeClr val="accent6">
                <a:tint val="93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Municipal'!$A$108:$A$109</c:f>
              <c:strCache/>
            </c:strRef>
          </c:cat>
          <c:val>
            <c:numRef>
              <c:f>'Ficha Municipal'!$F$108:$F$109</c:f>
              <c:numCache/>
            </c:numRef>
          </c:val>
        </c:ser>
        <c:ser>
          <c:idx val="5"/>
          <c:order val="5"/>
          <c:tx>
            <c:strRef>
              <c:f>'Ficha Municipal'!$G$105</c:f>
              <c:strCache>
                <c:ptCount val="1"/>
                <c:pt idx="0">
                  <c:v>2020</c:v>
                </c:pt>
              </c:strCache>
            </c:strRef>
          </c:tx>
          <c:spPr>
            <a:solidFill>
              <a:schemeClr val="accent6">
                <a:tint val="77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Municipal'!$A$108:$A$109</c:f>
              <c:strCache/>
            </c:strRef>
          </c:cat>
          <c:val>
            <c:numRef>
              <c:f>'Ficha Municipal'!$G$108:$G$109</c:f>
              <c:numCache/>
            </c:numRef>
          </c:val>
        </c:ser>
        <c:ser>
          <c:idx val="6"/>
          <c:order val="6"/>
          <c:tx>
            <c:strRef>
              <c:f>'Ficha Municipal'!$H$105</c:f>
              <c:strCache>
                <c:ptCount val="1"/>
                <c:pt idx="0">
                  <c:v>2021p</c:v>
                </c:pt>
              </c:strCache>
            </c:strRef>
          </c:tx>
          <c:spPr>
            <a:solidFill>
              <a:schemeClr val="accent6">
                <a:tint val="6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Municipal'!$A$108:$A$109</c:f>
              <c:strCache/>
            </c:strRef>
          </c:cat>
          <c:val>
            <c:numRef>
              <c:f>'Ficha Municipal'!$H$108:$H$109</c:f>
              <c:numCache/>
            </c:numRef>
          </c:val>
        </c:ser>
        <c:ser>
          <c:idx val="7"/>
          <c:order val="7"/>
          <c:tx>
            <c:strRef>
              <c:f>'Ficha Municipal'!$I$105</c:f>
              <c:strCache>
                <c:ptCount val="1"/>
                <c:pt idx="0">
                  <c:v>2022pr</c:v>
                </c:pt>
              </c:strCache>
            </c:strRef>
          </c:tx>
          <c:spPr>
            <a:solidFill>
              <a:schemeClr val="accent6">
                <a:tint val="4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Municipal'!$A$108:$A$109</c:f>
              <c:strCache/>
            </c:strRef>
          </c:cat>
          <c:val>
            <c:numRef>
              <c:f>'Ficha Municipal'!$I$108:$I$109</c:f>
              <c:numCache/>
            </c:numRef>
          </c:val>
        </c:ser>
        <c:gapWidth val="50"/>
        <c:axId val="48383906"/>
        <c:axId val="32801971"/>
      </c:barChart>
      <c:catAx>
        <c:axId val="4838390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rgbClr val="000000"/>
                </a:solidFill>
                <a:latin typeface="+mn-lt"/>
                <a:ea typeface="+mn-cs"/>
                <a:cs typeface="+mn-cs"/>
              </a:defRPr>
            </a:pPr>
          </a:p>
        </c:txPr>
        <c:crossAx val="32801971"/>
        <c:crosses val="autoZero"/>
        <c:auto val="1"/>
        <c:lblOffset val="100"/>
        <c:noMultiLvlLbl val="0"/>
      </c:catAx>
      <c:valAx>
        <c:axId val="3280197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48383906"/>
        <c:crosses val="autoZero"/>
        <c:crossBetween val="between"/>
        <c:dispUnits/>
      </c:valAx>
      <c:spPr>
        <a:noFill/>
        <a:ln>
          <a:noFill/>
        </a:ln>
      </c:spPr>
    </c:plotArea>
    <c:legend>
      <c:legendPos val="b"/>
      <c:layout/>
      <c:overlay val="0"/>
      <c:spPr>
        <a:noFill/>
        <a:ln>
          <a:noFill/>
        </a:ln>
      </c:spPr>
      <c:txPr>
        <a:bodyPr vert="horz" rot="0"/>
        <a:lstStyle/>
        <a:p>
          <a:pPr>
            <a:defRPr lang="en-US" cap="none" sz="11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strRef>
          <c:f>'Ficha Municipal'!$O$1</c:f>
        </c:strRef>
      </c:tx>
      <c:layout>
        <c:manualLayout>
          <c:xMode val="edge"/>
          <c:yMode val="edge"/>
          <c:x val="0.116"/>
          <c:y val="0"/>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046"/>
          <c:y val="0.12"/>
          <c:w val="0.92875"/>
          <c:h val="0.736"/>
        </c:manualLayout>
      </c:layout>
      <c:barChart>
        <c:barDir val="col"/>
        <c:grouping val="clustered"/>
        <c:varyColors val="0"/>
        <c:ser>
          <c:idx val="0"/>
          <c:order val="0"/>
          <c:tx>
            <c:strRef>
              <c:f>'Ficha Municipal'!$B$105</c:f>
              <c:strCache>
                <c:ptCount val="1"/>
                <c:pt idx="0">
                  <c:v>2015</c:v>
                </c:pt>
              </c:strCache>
            </c:strRef>
          </c:tx>
          <c:spPr>
            <a:solidFill>
              <a:schemeClr val="accent6">
                <a:shade val="4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Municipal'!$A$106:$A$107</c:f>
              <c:strCache/>
            </c:strRef>
          </c:cat>
          <c:val>
            <c:numRef>
              <c:f>'Ficha Municipal'!$B$106:$B$107</c:f>
              <c:numCache/>
            </c:numRef>
          </c:val>
        </c:ser>
        <c:ser>
          <c:idx val="1"/>
          <c:order val="1"/>
          <c:tx>
            <c:strRef>
              <c:f>'Ficha Municipal'!$C$105</c:f>
              <c:strCache>
                <c:ptCount val="1"/>
                <c:pt idx="0">
                  <c:v>2016</c:v>
                </c:pt>
              </c:strCache>
            </c:strRef>
          </c:tx>
          <c:spPr>
            <a:solidFill>
              <a:schemeClr val="accent6">
                <a:shade val="6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Municipal'!$A$106:$A$107</c:f>
              <c:strCache/>
            </c:strRef>
          </c:cat>
          <c:val>
            <c:numRef>
              <c:f>'Ficha Municipal'!$C$106:$C$107</c:f>
              <c:numCache/>
            </c:numRef>
          </c:val>
        </c:ser>
        <c:ser>
          <c:idx val="2"/>
          <c:order val="2"/>
          <c:tx>
            <c:strRef>
              <c:f>'Ficha Municipal'!$D$105</c:f>
              <c:strCache>
                <c:ptCount val="1"/>
                <c:pt idx="0">
                  <c:v>2017</c:v>
                </c:pt>
              </c:strCache>
            </c:strRef>
          </c:tx>
          <c:spPr>
            <a:solidFill>
              <a:schemeClr val="accent6">
                <a:shade val="7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Municipal'!$A$106:$A$107</c:f>
              <c:strCache/>
            </c:strRef>
          </c:cat>
          <c:val>
            <c:numRef>
              <c:f>'Ficha Municipal'!$D$106:$D$107</c:f>
              <c:numCache/>
            </c:numRef>
          </c:val>
        </c:ser>
        <c:ser>
          <c:idx val="3"/>
          <c:order val="3"/>
          <c:tx>
            <c:strRef>
              <c:f>'Ficha Municipal'!$E$105</c:f>
              <c:strCache>
                <c:ptCount val="1"/>
                <c:pt idx="0">
                  <c:v>2018</c:v>
                </c:pt>
              </c:strCache>
            </c:strRef>
          </c:tx>
          <c:spPr>
            <a:solidFill>
              <a:schemeClr val="accent6">
                <a:shade val="9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Municipal'!$A$106:$A$107</c:f>
              <c:strCache/>
            </c:strRef>
          </c:cat>
          <c:val>
            <c:numRef>
              <c:f>'Ficha Municipal'!$E$106:$E$107</c:f>
              <c:numCache/>
            </c:numRef>
          </c:val>
        </c:ser>
        <c:ser>
          <c:idx val="4"/>
          <c:order val="4"/>
          <c:tx>
            <c:strRef>
              <c:f>'Ficha Municipal'!$F$105</c:f>
              <c:strCache>
                <c:ptCount val="1"/>
                <c:pt idx="0">
                  <c:v>2019</c:v>
                </c:pt>
              </c:strCache>
            </c:strRef>
          </c:tx>
          <c:spPr>
            <a:solidFill>
              <a:schemeClr val="accent6">
                <a:tint val="93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Municipal'!$A$106:$A$107</c:f>
              <c:strCache/>
            </c:strRef>
          </c:cat>
          <c:val>
            <c:numRef>
              <c:f>'Ficha Municipal'!$F$106:$F$107</c:f>
              <c:numCache/>
            </c:numRef>
          </c:val>
        </c:ser>
        <c:ser>
          <c:idx val="5"/>
          <c:order val="5"/>
          <c:tx>
            <c:strRef>
              <c:f>'Ficha Municipal'!$G$105</c:f>
              <c:strCache>
                <c:ptCount val="1"/>
                <c:pt idx="0">
                  <c:v>2020</c:v>
                </c:pt>
              </c:strCache>
            </c:strRef>
          </c:tx>
          <c:spPr>
            <a:solidFill>
              <a:schemeClr val="accent6">
                <a:tint val="77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Municipal'!$A$106:$A$107</c:f>
              <c:strCache/>
            </c:strRef>
          </c:cat>
          <c:val>
            <c:numRef>
              <c:f>'Ficha Municipal'!$G$106:$G$107</c:f>
              <c:numCache/>
            </c:numRef>
          </c:val>
        </c:ser>
        <c:ser>
          <c:idx val="6"/>
          <c:order val="6"/>
          <c:tx>
            <c:strRef>
              <c:f>'Ficha Municipal'!$H$105</c:f>
              <c:strCache>
                <c:ptCount val="1"/>
                <c:pt idx="0">
                  <c:v>2021p</c:v>
                </c:pt>
              </c:strCache>
            </c:strRef>
          </c:tx>
          <c:spPr>
            <a:solidFill>
              <a:schemeClr val="accent6">
                <a:tint val="6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Municipal'!$A$106:$A$107</c:f>
              <c:strCache/>
            </c:strRef>
          </c:cat>
          <c:val>
            <c:numRef>
              <c:f>'Ficha Municipal'!$H$106:$H$107</c:f>
              <c:numCache/>
            </c:numRef>
          </c:val>
        </c:ser>
        <c:ser>
          <c:idx val="7"/>
          <c:order val="7"/>
          <c:tx>
            <c:strRef>
              <c:f>'Ficha Municipal'!$I$105</c:f>
              <c:strCache>
                <c:ptCount val="1"/>
                <c:pt idx="0">
                  <c:v>2022pr</c:v>
                </c:pt>
              </c:strCache>
            </c:strRef>
          </c:tx>
          <c:spPr>
            <a:solidFill>
              <a:schemeClr val="accent6">
                <a:tint val="4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Municipal'!$A$106:$A$107</c:f>
              <c:strCache/>
            </c:strRef>
          </c:cat>
          <c:val>
            <c:numRef>
              <c:f>'Ficha Municipal'!$I$106:$I$107</c:f>
              <c:numCache/>
            </c:numRef>
          </c:val>
        </c:ser>
        <c:axId val="26782284"/>
        <c:axId val="39713965"/>
      </c:barChart>
      <c:catAx>
        <c:axId val="267822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rgbClr val="000000"/>
                </a:solidFill>
                <a:latin typeface="+mn-lt"/>
                <a:ea typeface="+mn-cs"/>
                <a:cs typeface="+mn-cs"/>
              </a:defRPr>
            </a:pPr>
          </a:p>
        </c:txPr>
        <c:crossAx val="39713965"/>
        <c:crosses val="autoZero"/>
        <c:auto val="1"/>
        <c:lblOffset val="100"/>
        <c:noMultiLvlLbl val="0"/>
      </c:catAx>
      <c:valAx>
        <c:axId val="3971396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6782284"/>
        <c:crosses val="autoZero"/>
        <c:crossBetween val="between"/>
        <c:dispUnits/>
      </c:valAx>
      <c:spPr>
        <a:noFill/>
        <a:ln>
          <a:noFill/>
        </a:ln>
      </c:spPr>
    </c:plotArea>
    <c:legend>
      <c:legendPos val="b"/>
      <c:layout/>
      <c:overlay val="0"/>
      <c:spPr>
        <a:noFill/>
        <a:ln>
          <a:noFill/>
        </a:ln>
      </c:spPr>
      <c:txPr>
        <a:bodyPr vert="horz" rot="0"/>
        <a:lstStyle/>
        <a:p>
          <a:pPr>
            <a:defRPr lang="en-US" cap="none" sz="11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strRef>
          <c:f>'Ficha Municipal'!$T$1</c:f>
        </c:strRef>
      </c:tx>
      <c:layout>
        <c:manualLayout>
          <c:xMode val="edge"/>
          <c:yMode val="edge"/>
          <c:x val="0.1015"/>
          <c:y val="0"/>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09125"/>
          <c:y val="0.15525"/>
          <c:w val="0.8885"/>
          <c:h val="0.701"/>
        </c:manualLayout>
      </c:layout>
      <c:barChart>
        <c:barDir val="col"/>
        <c:grouping val="clustered"/>
        <c:varyColors val="0"/>
        <c:ser>
          <c:idx val="0"/>
          <c:order val="0"/>
          <c:tx>
            <c:strRef>
              <c:f>'Ficha Municipal'!$B$131</c:f>
              <c:strCache>
                <c:ptCount val="1"/>
                <c:pt idx="0">
                  <c:v>2015</c:v>
                </c:pt>
              </c:strCache>
            </c:strRef>
          </c:tx>
          <c:spPr>
            <a:solidFill>
              <a:schemeClr val="accent6">
                <a:shade val="4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Municipal'!$A$132:$A$133</c:f>
              <c:strCache/>
            </c:strRef>
          </c:cat>
          <c:val>
            <c:numRef>
              <c:f>'Ficha Municipal'!$B$132:$B$133</c:f>
              <c:numCache/>
            </c:numRef>
          </c:val>
        </c:ser>
        <c:ser>
          <c:idx val="1"/>
          <c:order val="1"/>
          <c:tx>
            <c:strRef>
              <c:f>'Ficha Municipal'!$C$131</c:f>
              <c:strCache>
                <c:ptCount val="1"/>
                <c:pt idx="0">
                  <c:v>2016</c:v>
                </c:pt>
              </c:strCache>
            </c:strRef>
          </c:tx>
          <c:spPr>
            <a:solidFill>
              <a:schemeClr val="accent6">
                <a:shade val="6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Municipal'!$A$132:$A$133</c:f>
              <c:strCache/>
            </c:strRef>
          </c:cat>
          <c:val>
            <c:numRef>
              <c:f>'Ficha Municipal'!$C$132:$C$133</c:f>
              <c:numCache/>
            </c:numRef>
          </c:val>
        </c:ser>
        <c:ser>
          <c:idx val="2"/>
          <c:order val="2"/>
          <c:tx>
            <c:strRef>
              <c:f>'Ficha Municipal'!$D$131</c:f>
              <c:strCache>
                <c:ptCount val="1"/>
                <c:pt idx="0">
                  <c:v>2017</c:v>
                </c:pt>
              </c:strCache>
            </c:strRef>
          </c:tx>
          <c:spPr>
            <a:solidFill>
              <a:schemeClr val="accent6">
                <a:shade val="7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Municipal'!$A$132:$A$133</c:f>
              <c:strCache/>
            </c:strRef>
          </c:cat>
          <c:val>
            <c:numRef>
              <c:f>'Ficha Municipal'!$D$132:$D$133</c:f>
              <c:numCache/>
            </c:numRef>
          </c:val>
        </c:ser>
        <c:ser>
          <c:idx val="3"/>
          <c:order val="3"/>
          <c:tx>
            <c:strRef>
              <c:f>'Ficha Municipal'!$E$131</c:f>
              <c:strCache>
                <c:ptCount val="1"/>
                <c:pt idx="0">
                  <c:v>2018</c:v>
                </c:pt>
              </c:strCache>
            </c:strRef>
          </c:tx>
          <c:spPr>
            <a:solidFill>
              <a:schemeClr val="accent6">
                <a:shade val="9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Municipal'!$A$132:$A$133</c:f>
              <c:strCache/>
            </c:strRef>
          </c:cat>
          <c:val>
            <c:numRef>
              <c:f>'Ficha Municipal'!$E$132:$E$133</c:f>
              <c:numCache/>
            </c:numRef>
          </c:val>
        </c:ser>
        <c:ser>
          <c:idx val="4"/>
          <c:order val="4"/>
          <c:tx>
            <c:strRef>
              <c:f>'Ficha Municipal'!$F$131</c:f>
              <c:strCache>
                <c:ptCount val="1"/>
                <c:pt idx="0">
                  <c:v>2019</c:v>
                </c:pt>
              </c:strCache>
            </c:strRef>
          </c:tx>
          <c:spPr>
            <a:solidFill>
              <a:schemeClr val="accent6">
                <a:tint val="93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Municipal'!$A$132:$A$133</c:f>
              <c:strCache/>
            </c:strRef>
          </c:cat>
          <c:val>
            <c:numRef>
              <c:f>'Ficha Municipal'!$F$132:$F$133</c:f>
              <c:numCache/>
            </c:numRef>
          </c:val>
        </c:ser>
        <c:ser>
          <c:idx val="5"/>
          <c:order val="5"/>
          <c:tx>
            <c:strRef>
              <c:f>'Ficha Municipal'!$G$131</c:f>
              <c:strCache>
                <c:ptCount val="1"/>
                <c:pt idx="0">
                  <c:v>2020</c:v>
                </c:pt>
              </c:strCache>
            </c:strRef>
          </c:tx>
          <c:spPr>
            <a:solidFill>
              <a:schemeClr val="accent6">
                <a:tint val="77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Municipal'!$A$132:$A$133</c:f>
              <c:strCache/>
            </c:strRef>
          </c:cat>
          <c:val>
            <c:numRef>
              <c:f>'Ficha Municipal'!$G$132:$G$133</c:f>
              <c:numCache/>
            </c:numRef>
          </c:val>
        </c:ser>
        <c:ser>
          <c:idx val="6"/>
          <c:order val="6"/>
          <c:tx>
            <c:strRef>
              <c:f>'Ficha Municipal'!$H$131</c:f>
              <c:strCache>
                <c:ptCount val="1"/>
                <c:pt idx="0">
                  <c:v>2021p</c:v>
                </c:pt>
              </c:strCache>
            </c:strRef>
          </c:tx>
          <c:spPr>
            <a:solidFill>
              <a:schemeClr val="accent6">
                <a:tint val="6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Municipal'!$A$132:$A$133</c:f>
              <c:strCache/>
            </c:strRef>
          </c:cat>
          <c:val>
            <c:numRef>
              <c:f>'Ficha Municipal'!$H$132:$H$133</c:f>
              <c:numCache/>
            </c:numRef>
          </c:val>
        </c:ser>
        <c:ser>
          <c:idx val="7"/>
          <c:order val="7"/>
          <c:tx>
            <c:strRef>
              <c:f>'Ficha Municipal'!$I$131</c:f>
              <c:strCache>
                <c:ptCount val="1"/>
                <c:pt idx="0">
                  <c:v>2022pr</c:v>
                </c:pt>
              </c:strCache>
            </c:strRef>
          </c:tx>
          <c:spPr>
            <a:solidFill>
              <a:schemeClr val="accent6">
                <a:tint val="4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10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Municipal'!$A$132:$A$133</c:f>
              <c:strCache/>
            </c:strRef>
          </c:cat>
          <c:val>
            <c:numRef>
              <c:f>'Ficha Municipal'!$I$132:$I$133</c:f>
              <c:numCache/>
            </c:numRef>
          </c:val>
        </c:ser>
        <c:axId val="21881366"/>
        <c:axId val="62714567"/>
      </c:barChart>
      <c:catAx>
        <c:axId val="2188136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rgbClr val="000000"/>
                </a:solidFill>
                <a:latin typeface="+mn-lt"/>
                <a:ea typeface="+mn-cs"/>
                <a:cs typeface="+mn-cs"/>
              </a:defRPr>
            </a:pPr>
          </a:p>
        </c:txPr>
        <c:crossAx val="62714567"/>
        <c:crosses val="autoZero"/>
        <c:auto val="1"/>
        <c:lblOffset val="100"/>
        <c:noMultiLvlLbl val="0"/>
      </c:catAx>
      <c:valAx>
        <c:axId val="62714567"/>
        <c:scaling>
          <c:orientation val="minMax"/>
        </c:scaling>
        <c:axPos val="l"/>
        <c:title>
          <c:tx>
            <c:rich>
              <a:bodyPr vert="horz" rot="-5400000" anchor="b"/>
              <a:lstStyle/>
              <a:p>
                <a:pPr algn="ctr">
                  <a:defRPr/>
                </a:pPr>
                <a:r>
                  <a:rPr lang="en-US" cap="none" sz="1000" b="0" i="0" u="none" baseline="0">
                    <a:solidFill>
                      <a:srgbClr val="000000"/>
                    </a:solidFill>
                    <a:latin typeface="+mn-lt"/>
                    <a:ea typeface="Calibri"/>
                    <a:cs typeface="Calibri"/>
                  </a:rPr>
                  <a:t>miles de Millones de pesos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1881366"/>
        <c:crosses val="autoZero"/>
        <c:crossBetween val="between"/>
        <c:dispUnits/>
      </c:valAx>
      <c:spPr>
        <a:noFill/>
        <a:ln>
          <a:noFill/>
        </a:ln>
      </c:spPr>
    </c:plotArea>
    <c:legend>
      <c:legendPos val="b"/>
      <c:layout>
        <c:manualLayout>
          <c:xMode val="edge"/>
          <c:yMode val="edge"/>
          <c:x val="0.174"/>
          <c:y val="0.932"/>
          <c:w val="0.652"/>
          <c:h val="0.068"/>
        </c:manualLayout>
      </c:layout>
      <c:overlay val="0"/>
      <c:spPr>
        <a:noFill/>
        <a:ln>
          <a:noFill/>
        </a:ln>
      </c:spPr>
      <c:txPr>
        <a:bodyPr vert="horz" rot="0"/>
        <a:lstStyle/>
        <a:p>
          <a:pPr>
            <a:defRPr lang="en-US" cap="none" sz="11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'SUBREGIONAL CORRRIENTES ANUAL'!$Y$1</c:f>
        </c:strRef>
      </c:tx>
      <c:layout>
        <c:manualLayout>
          <c:xMode val="edge"/>
          <c:yMode val="edge"/>
          <c:x val="0.11625"/>
          <c:y val="0.02425"/>
        </c:manualLayout>
      </c:layout>
      <c:overlay val="0"/>
      <c:spPr>
        <a:noFill/>
        <a:ln>
          <a:noFill/>
        </a:ln>
      </c:spPr>
      <c:txPr>
        <a:bodyPr vert="horz" rot="0"/>
        <a:lstStyle/>
        <a:p>
          <a:pPr>
            <a:defRPr lang="en-US" cap="none" sz="1400" b="1" i="0" u="none" baseline="0">
              <a:solidFill>
                <a:srgbClr val="000000"/>
              </a:solidFill>
              <a:latin typeface="+mn-lt"/>
              <a:ea typeface="Calibri"/>
              <a:cs typeface="Calibri"/>
            </a:defRPr>
          </a:pPr>
        </a:p>
      </c:txPr>
    </c:title>
    <c:plotArea>
      <c:layout>
        <c:manualLayout>
          <c:layoutTarget val="inner"/>
          <c:xMode val="edge"/>
          <c:yMode val="edge"/>
          <c:x val="0.24725"/>
          <c:y val="0.20875"/>
          <c:w val="0.5185"/>
          <c:h val="0.65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Lbls>
            <c:dLbl>
              <c:idx val="1"/>
              <c:layout>
                <c:manualLayout>
                  <c:x val="0.0115"/>
                  <c:y val="-0.22675"/>
                </c:manualLayout>
              </c:layout>
              <c:dLblPos val="bestFit"/>
              <c:showLegendKey val="0"/>
              <c:showVal val="1"/>
              <c:showBubbleSize val="0"/>
              <c:showCatName val="1"/>
              <c:showSerName val="0"/>
              <c:showPercent val="1"/>
            </c:dLbl>
            <c:dLbl>
              <c:idx val="2"/>
              <c:layout>
                <c:manualLayout>
                  <c:x val="0.02325"/>
                  <c:y val="-0.073"/>
                </c:manualLayout>
              </c:layout>
              <c:dLblPos val="bestFit"/>
              <c:showLegendKey val="0"/>
              <c:showVal val="1"/>
              <c:showBubbleSize val="0"/>
              <c:showCatName val="1"/>
              <c:showSerName val="0"/>
              <c:showPercent val="1"/>
            </c:dLbl>
            <c:dLbl>
              <c:idx val="3"/>
              <c:layout>
                <c:manualLayout>
                  <c:x val="0.0175"/>
                  <c:y val="-0.1585"/>
                </c:manualLayout>
              </c:layout>
              <c:dLblPos val="bestFit"/>
              <c:showLegendKey val="0"/>
              <c:showVal val="1"/>
              <c:showBubbleSize val="0"/>
              <c:showCatName val="1"/>
              <c:showSerName val="0"/>
              <c:showPercent val="1"/>
            </c:dLbl>
            <c:dLbl>
              <c:idx val="4"/>
              <c:layout>
                <c:manualLayout>
                  <c:x val="0.03475"/>
                  <c:y val="-0.051"/>
                </c:manualLayout>
              </c:layout>
              <c:dLblPos val="bestFit"/>
              <c:showLegendKey val="0"/>
              <c:showVal val="1"/>
              <c:showBubbleSize val="0"/>
              <c:showCatName val="1"/>
              <c:showSerName val="0"/>
              <c:showPercent val="1"/>
            </c:dLbl>
            <c:dLbl>
              <c:idx val="8"/>
              <c:layout>
                <c:manualLayout>
                  <c:x val="-0.083"/>
                  <c:y val="0.04875"/>
                </c:manualLayout>
              </c:layout>
              <c:dLblPos val="bestFit"/>
              <c:showLegendKey val="0"/>
              <c:showVal val="1"/>
              <c:showBubbleSize val="0"/>
              <c:showCatName val="1"/>
              <c:showSerName val="0"/>
              <c:showPercent val="1"/>
            </c:dLbl>
            <c:numFmt formatCode="General" sourceLinked="1"/>
            <c:spPr>
              <a:noFill/>
              <a:ln>
                <a:noFill/>
              </a:ln>
            </c:spPr>
            <c:txPr>
              <a:bodyPr vert="horz" rot="0" anchor="ctr">
                <a:spAutoFit/>
              </a:bodyPr>
              <a:lstStyle/>
              <a:p>
                <a:pPr algn="ctr">
                  <a:defRPr lang="en-US" cap="none" sz="1200" b="1" i="0" u="none" baseline="0">
                    <a:solidFill>
                      <a:srgbClr val="000000"/>
                    </a:solidFill>
                    <a:latin typeface="+mn-lt"/>
                    <a:ea typeface="Calibri"/>
                    <a:cs typeface="Calibri"/>
                  </a:defRPr>
                </a:pPr>
              </a:p>
            </c:txPr>
            <c:dLblPos val="outEnd"/>
            <c:showLegendKey val="0"/>
            <c:showVal val="1"/>
            <c:showBubbleSize val="0"/>
            <c:showCatName val="1"/>
            <c:showSerName val="0"/>
            <c:showLeaderLines val="1"/>
            <c:showPercent val="1"/>
            <c:leaderLines>
              <c:spPr>
                <a:ln>
                  <a:noFill/>
                </a:ln>
              </c:spPr>
            </c:leaderLines>
          </c:dLbls>
          <c:cat>
            <c:strRef>
              <c:f>'SUBREGIONAL CORRRIENTES ANUAL'!$B$5:$B$13</c:f>
              <c:strCache/>
            </c:strRef>
          </c:cat>
          <c:val>
            <c:numRef>
              <c:f>'SUBREGIONAL CORRRIENTES ANUAL'!$P$5:$P$13</c:f>
              <c:numCache/>
            </c:numRef>
          </c:val>
        </c:ser>
        <c:firstSliceAng val="169"/>
      </c:pieChart>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'SUBREGIONAL CORRRIENTES ANUAL'!$Z$1</c:f>
        </c:strRef>
      </c:tx>
      <c:layout>
        <c:manualLayout>
          <c:xMode val="edge"/>
          <c:yMode val="edge"/>
          <c:x val="0.1285"/>
          <c:y val="0.017"/>
        </c:manualLayout>
      </c:layout>
      <c:overlay val="0"/>
      <c:spPr>
        <a:noFill/>
        <a:ln>
          <a:noFill/>
        </a:ln>
      </c:spPr>
      <c:txPr>
        <a:bodyPr vert="horz" rot="0"/>
        <a:lstStyle/>
        <a:p>
          <a:pPr>
            <a:defRPr lang="en-US" cap="none" sz="1400" b="1" i="0" u="none" baseline="0">
              <a:solidFill>
                <a:srgbClr val="000000"/>
              </a:solidFill>
              <a:latin typeface="+mn-lt"/>
              <a:ea typeface="Calibri"/>
              <a:cs typeface="Calibri"/>
            </a:defRPr>
          </a:pPr>
        </a:p>
      </c:txPr>
    </c:title>
    <c:plotArea>
      <c:layout>
        <c:manualLayout>
          <c:layoutTarget val="inner"/>
          <c:xMode val="edge"/>
          <c:yMode val="edge"/>
          <c:x val="0.255"/>
          <c:y val="0.1965"/>
          <c:w val="0.5185"/>
          <c:h val="0.65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Lbls>
            <c:dLbl>
              <c:idx val="1"/>
              <c:layout>
                <c:manualLayout>
                  <c:x val="0.06125"/>
                  <c:y val="-0.174"/>
                </c:manualLayout>
              </c:layout>
              <c:showLegendKey val="0"/>
              <c:showVal val="1"/>
              <c:showBubbleSize val="0"/>
              <c:showCatName val="1"/>
              <c:showSerName val="0"/>
              <c:showPercent val="1"/>
            </c:dLbl>
            <c:dLbl>
              <c:idx val="3"/>
              <c:layout>
                <c:manualLayout>
                  <c:x val="0.07475"/>
                  <c:y val="0.00925"/>
                </c:manualLayout>
              </c:layout>
              <c:showLegendKey val="0"/>
              <c:showVal val="1"/>
              <c:showBubbleSize val="0"/>
              <c:showCatName val="1"/>
              <c:showSerName val="0"/>
              <c:showPercent val="1"/>
            </c:dLbl>
            <c:dLbl>
              <c:idx val="4"/>
              <c:layout>
                <c:manualLayout>
                  <c:x val="0.02025"/>
                  <c:y val="0.01725"/>
                </c:manualLayout>
              </c:layout>
              <c:showLegendKey val="0"/>
              <c:showVal val="1"/>
              <c:showBubbleSize val="0"/>
              <c:showCatName val="1"/>
              <c:showSerName val="0"/>
              <c:showPercent val="1"/>
            </c:dLbl>
            <c:dLbl>
              <c:idx val="5"/>
              <c:layout>
                <c:manualLayout>
                  <c:x val="0.0465"/>
                  <c:y val="0.035"/>
                </c:manualLayout>
              </c:layout>
              <c:txPr>
                <a:bodyPr vert="horz" rot="0" anchor="ctr"/>
                <a:lstStyle/>
                <a:p>
                  <a:pPr algn="ctr">
                    <a:defRPr lang="en-US" cap="none" sz="1200" b="1" i="0" u="none" baseline="0">
                      <a:solidFill>
                        <a:srgbClr val="000000"/>
                      </a:solidFill>
                      <a:latin typeface="+mn-lt"/>
                      <a:ea typeface="Calibri"/>
                      <a:cs typeface="Calibri"/>
                    </a:defRPr>
                  </a:pPr>
                </a:p>
              </c:txPr>
              <c:numFmt formatCode="General" sourceLinked="1"/>
              <c:spPr>
                <a:noFill/>
                <a:ln>
                  <a:noFill/>
                </a:ln>
              </c:spPr>
              <c:showLegendKey val="0"/>
              <c:showVal val="1"/>
              <c:showBubbleSize val="0"/>
              <c:showCatName val="1"/>
              <c:showSerName val="0"/>
              <c:showPercent val="1"/>
            </c:dLbl>
            <c:dLbl>
              <c:idx val="6"/>
              <c:layout>
                <c:manualLayout>
                  <c:x val="0.07775"/>
                  <c:y val="0.007"/>
                </c:manualLayout>
              </c:layout>
              <c:showLegendKey val="0"/>
              <c:showVal val="1"/>
              <c:showBubbleSize val="0"/>
              <c:showCatName val="1"/>
              <c:showSerName val="0"/>
              <c:showPercent val="1"/>
            </c:dLbl>
            <c:dLbl>
              <c:idx val="7"/>
              <c:layout>
                <c:manualLayout>
                  <c:x val="0.027"/>
                  <c:y val="0.07325"/>
                </c:manualLayout>
              </c:layout>
              <c:dLblPos val="bestFit"/>
              <c:showLegendKey val="0"/>
              <c:showVal val="1"/>
              <c:showBubbleSize val="0"/>
              <c:showCatName val="1"/>
              <c:showSerName val="0"/>
              <c:showPercent val="1"/>
            </c:dLbl>
            <c:dLbl>
              <c:idx val="8"/>
              <c:layout>
                <c:manualLayout>
                  <c:x val="-0.153"/>
                  <c:y val="0.07175"/>
                </c:manualLayout>
              </c:layout>
              <c:showLegendKey val="0"/>
              <c:showVal val="1"/>
              <c:showBubbleSize val="0"/>
              <c:showCatName val="1"/>
              <c:showSerName val="0"/>
              <c:showPercent val="1"/>
            </c:dLbl>
            <c:numFmt formatCode="General" sourceLinked="1"/>
            <c:spPr>
              <a:noFill/>
              <a:ln>
                <a:noFill/>
              </a:ln>
            </c:spPr>
            <c:txPr>
              <a:bodyPr vert="horz" rot="0" anchor="ctr">
                <a:spAutoFit/>
              </a:bodyPr>
              <a:lstStyle/>
              <a:p>
                <a:pPr algn="ctr">
                  <a:defRPr lang="en-US" cap="none" sz="1200" b="1" i="0" u="none" baseline="0">
                    <a:solidFill>
                      <a:srgbClr val="000000"/>
                    </a:solidFill>
                    <a:latin typeface="+mn-lt"/>
                    <a:ea typeface="Calibri"/>
                    <a:cs typeface="Calibri"/>
                  </a:defRPr>
                </a:pPr>
              </a:p>
            </c:txPr>
            <c:showLegendKey val="0"/>
            <c:showVal val="1"/>
            <c:showBubbleSize val="0"/>
            <c:showCatName val="1"/>
            <c:showSerName val="0"/>
            <c:showLeaderLines val="1"/>
            <c:showPercent val="1"/>
            <c:leaderLines>
              <c:spPr>
                <a:ln>
                  <a:noFill/>
                </a:ln>
              </c:spPr>
            </c:leaderLines>
          </c:dLbls>
          <c:cat>
            <c:strRef>
              <c:f>'SUBREGIONAL CORRRIENTES ANUAL'!$B$5:$B$13</c:f>
              <c:strCache/>
            </c:strRef>
          </c:cat>
          <c:val>
            <c:numRef>
              <c:f>'SUBREGIONAL CORRRIENTES ANUAL'!$Q$5:$Q$13</c:f>
              <c:numCache/>
            </c:numRef>
          </c:val>
        </c:ser>
        <c:firstSliceAng val="169"/>
      </c:pieChart>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'SUBREGIONAL CORRRIENTES ANUAL'!$AA$1</c:f>
        </c:strRef>
      </c:tx>
      <c:layout/>
      <c:overlay val="0"/>
      <c:spPr>
        <a:noFill/>
        <a:ln>
          <a:noFill/>
        </a:ln>
      </c:spPr>
      <c:txPr>
        <a:bodyPr vert="horz" rot="0"/>
        <a:lstStyle/>
        <a:p>
          <a:pPr>
            <a:defRPr lang="en-US" cap="none" sz="1400" b="1" i="0" u="none" baseline="0">
              <a:solidFill>
                <a:srgbClr val="000000"/>
              </a:solidFill>
              <a:latin typeface="+mn-lt"/>
              <a:ea typeface="Calibri"/>
              <a:cs typeface="Calibri"/>
            </a:defRPr>
          </a:pPr>
        </a:p>
      </c:txPr>
    </c:title>
    <c:plotArea>
      <c:layout>
        <c:manualLayout>
          <c:layoutTarget val="inner"/>
          <c:xMode val="edge"/>
          <c:yMode val="edge"/>
          <c:x val="0.061"/>
          <c:y val="0.13325"/>
          <c:w val="0.9235"/>
          <c:h val="0.689"/>
        </c:manualLayout>
      </c:layout>
      <c:barChart>
        <c:barDir val="col"/>
        <c:grouping val="stacked"/>
        <c:varyColors val="0"/>
        <c:ser>
          <c:idx val="0"/>
          <c:order val="0"/>
          <c:tx>
            <c:strRef>
              <c:f>'SUBREGIONAL CORRRIENTES ANUAL'!$O$36</c:f>
              <c:strCache>
                <c:ptCount val="1"/>
                <c:pt idx="0">
                  <c:v>Actividades Primarias</c:v>
                </c:pt>
              </c:strCache>
            </c:strRef>
          </c:tx>
          <c:spPr>
            <a:solidFill>
              <a:srgbClr val="00B05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200" b="1" i="0" u="none" baseline="0">
                    <a:solidFill>
                      <a:srgbClr val="000000"/>
                    </a:solidFill>
                    <a:latin typeface="+mn-lt"/>
                    <a:ea typeface="Calibri"/>
                    <a:cs typeface="Calibri"/>
                  </a:defRPr>
                </a:pPr>
              </a:p>
            </c:txPr>
            <c:showLegendKey val="0"/>
            <c:showVal val="1"/>
            <c:showBubbleSize val="0"/>
            <c:showCatName val="0"/>
            <c:showSerName val="0"/>
            <c:showPercent val="0"/>
          </c:dLbls>
          <c:cat>
            <c:strRef>
              <c:f>'SUBREGIONAL CORRRIENTES ANUAL'!$B$37:$B$45</c:f>
              <c:strCache/>
            </c:strRef>
          </c:cat>
          <c:val>
            <c:numRef>
              <c:f>'SUBREGIONAL CORRRIENTES ANUAL'!$O$37:$O$45</c:f>
              <c:numCache/>
            </c:numRef>
          </c:val>
        </c:ser>
        <c:ser>
          <c:idx val="1"/>
          <c:order val="1"/>
          <c:tx>
            <c:strRef>
              <c:f>'SUBREGIONAL CORRRIENTES ANUAL'!$P$36</c:f>
              <c:strCache>
                <c:ptCount val="1"/>
                <c:pt idx="0">
                  <c:v>Actividades Secundarias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200" b="1" i="0" u="none" baseline="0">
                    <a:solidFill>
                      <a:srgbClr val="000000"/>
                    </a:solidFill>
                    <a:latin typeface="+mn-lt"/>
                    <a:ea typeface="Calibri"/>
                    <a:cs typeface="Calibri"/>
                  </a:defRPr>
                </a:pPr>
              </a:p>
            </c:txPr>
            <c:showLegendKey val="0"/>
            <c:showVal val="1"/>
            <c:showBubbleSize val="0"/>
            <c:showCatName val="0"/>
            <c:showSerName val="0"/>
            <c:showPercent val="0"/>
          </c:dLbls>
          <c:cat>
            <c:strRef>
              <c:f>'SUBREGIONAL CORRRIENTES ANUAL'!$B$37:$B$45</c:f>
              <c:strCache/>
            </c:strRef>
          </c:cat>
          <c:val>
            <c:numRef>
              <c:f>'SUBREGIONAL CORRRIENTES ANUAL'!$P$37:$P$45</c:f>
              <c:numCache/>
            </c:numRef>
          </c:val>
        </c:ser>
        <c:ser>
          <c:idx val="2"/>
          <c:order val="2"/>
          <c:tx>
            <c:strRef>
              <c:f>'SUBREGIONAL CORRRIENTES ANUAL'!$Q$36</c:f>
              <c:strCache>
                <c:ptCount val="1"/>
                <c:pt idx="0">
                  <c:v>Actividades Terciarias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200" b="1" i="0" u="none" baseline="0">
                    <a:solidFill>
                      <a:srgbClr val="000000"/>
                    </a:solidFill>
                    <a:latin typeface="+mn-lt"/>
                    <a:ea typeface="Calibri"/>
                    <a:cs typeface="Calibri"/>
                  </a:defRPr>
                </a:pPr>
              </a:p>
            </c:txPr>
            <c:showLegendKey val="0"/>
            <c:showVal val="1"/>
            <c:showBubbleSize val="0"/>
            <c:showCatName val="0"/>
            <c:showSerName val="0"/>
            <c:showPercent val="0"/>
          </c:dLbls>
          <c:cat>
            <c:strRef>
              <c:f>'SUBREGIONAL CORRRIENTES ANUAL'!$B$37:$B$45</c:f>
              <c:strCache/>
            </c:strRef>
          </c:cat>
          <c:val>
            <c:numRef>
              <c:f>'SUBREGIONAL CORRRIENTES ANUAL'!$Q$37:$Q$45</c:f>
              <c:numCache/>
            </c:numRef>
          </c:val>
        </c:ser>
        <c:overlap val="100"/>
        <c:gapWidth val="56"/>
        <c:axId val="14827370"/>
        <c:axId val="66337467"/>
      </c:barChart>
      <c:catAx>
        <c:axId val="1482737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1" i="0" u="none" baseline="0">
                <a:solidFill>
                  <a:srgbClr val="000000"/>
                </a:solidFill>
                <a:latin typeface="+mn-lt"/>
                <a:ea typeface="+mn-cs"/>
                <a:cs typeface="+mn-cs"/>
              </a:defRPr>
            </a:pPr>
          </a:p>
        </c:txPr>
        <c:crossAx val="66337467"/>
        <c:crosses val="autoZero"/>
        <c:auto val="1"/>
        <c:lblOffset val="100"/>
        <c:noMultiLvlLbl val="0"/>
      </c:catAx>
      <c:valAx>
        <c:axId val="66337467"/>
        <c:scaling>
          <c:orientation val="minMax"/>
          <c:max val="1"/>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14827370"/>
        <c:crosses val="autoZero"/>
        <c:crossBetween val="between"/>
        <c:dispUnits/>
      </c:valAx>
      <c:spPr>
        <a:noFill/>
        <a:ln>
          <a:noFill/>
        </a:ln>
      </c:spPr>
    </c:plotArea>
    <c:legend>
      <c:legendPos val="b"/>
      <c:layout>
        <c:manualLayout>
          <c:xMode val="edge"/>
          <c:yMode val="edge"/>
          <c:x val="0.07475"/>
          <c:y val="0.91325"/>
          <c:w val="0.9"/>
          <c:h val="0.074"/>
        </c:manualLayout>
      </c:layout>
      <c:overlay val="0"/>
      <c:spPr>
        <a:noFill/>
        <a:ln>
          <a:noFill/>
        </a:ln>
      </c:spPr>
      <c:txPr>
        <a:bodyPr vert="horz" rot="0"/>
        <a:lstStyle/>
        <a:p>
          <a:pPr>
            <a:defRPr lang="en-US" cap="none" sz="1800" b="1"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'Ficha Municipal'!$I$1</c:f>
        </c:strRef>
      </c:tx>
      <c:layout>
        <c:manualLayout>
          <c:xMode val="edge"/>
          <c:yMode val="edge"/>
          <c:x val="0.11575"/>
          <c:y val="0.0045"/>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122"/>
          <c:y val="0.1205"/>
          <c:w val="0.859"/>
          <c:h val="0.744"/>
        </c:manualLayout>
      </c:layout>
      <c:barChart>
        <c:barDir val="col"/>
        <c:grouping val="clustered"/>
        <c:varyColors val="0"/>
        <c:ser>
          <c:idx val="1"/>
          <c:order val="0"/>
          <c:tx>
            <c:strRef>
              <c:f>'Ficha Municipal'!$A$7</c:f>
              <c:strCache>
                <c:ptCount val="1"/>
                <c:pt idx="0">
                  <c:v>PIB Subregión Occidente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quot;$&quot;\ #,##0" sourceLinked="0"/>
            <c:spPr>
              <a:noFill/>
              <a:ln>
                <a:noFill/>
              </a:ln>
            </c:spPr>
            <c:txPr>
              <a:bodyPr vert="horz" rot="-5400000" anchor="ctr">
                <a:spAutoFit/>
              </a:bodyPr>
              <a:lstStyle/>
              <a:p>
                <a:pPr algn="ctr">
                  <a:defRPr lang="en-US" cap="none" sz="900" b="0"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Municipal'!$B$5:$I$5</c:f>
              <c:strCache/>
            </c:strRef>
          </c:cat>
          <c:val>
            <c:numRef>
              <c:f>'Ficha Municipal'!$B$7:$I$7</c:f>
              <c:numCache/>
            </c:numRef>
          </c:val>
        </c:ser>
        <c:ser>
          <c:idx val="0"/>
          <c:order val="1"/>
          <c:tx>
            <c:strRef>
              <c:f>'Ficha Municipal'!$A$6</c:f>
              <c:strCache>
                <c:ptCount val="1"/>
                <c:pt idx="0">
                  <c:v>PIB Municipal Caicedo</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quot;$&quot;\ #,##0" sourceLinked="0"/>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Municipal'!$B$5:$I$5</c:f>
              <c:strCache/>
            </c:strRef>
          </c:cat>
          <c:val>
            <c:numRef>
              <c:f>'Ficha Municipal'!$B$6:$I$6</c:f>
              <c:numCache/>
            </c:numRef>
          </c:val>
        </c:ser>
        <c:overlap val="39"/>
        <c:gapWidth val="62"/>
        <c:axId val="60166292"/>
        <c:axId val="4625717"/>
      </c:barChart>
      <c:lineChart>
        <c:grouping val="standard"/>
        <c:varyColors val="0"/>
        <c:ser>
          <c:idx val="2"/>
          <c:order val="2"/>
          <c:tx>
            <c:strRef>
              <c:f>'Ficha Municipal'!$A$8</c:f>
              <c:strCache>
                <c:ptCount val="1"/>
                <c:pt idx="0">
                  <c:v>Total Antioquia</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quot;$&quot;\ #,##0" sourceLinked="0"/>
            <c:spPr>
              <a:solidFill>
                <a:srgbClr val="00B050"/>
              </a:solid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LeaderLines val="1"/>
            <c:showPercent val="0"/>
          </c:dLbls>
          <c:cat>
            <c:strRef>
              <c:f>'Ficha Municipal'!$B$5:$I$5</c:f>
              <c:strCache/>
            </c:strRef>
          </c:cat>
          <c:val>
            <c:numRef>
              <c:f>'Ficha Municipal'!$B$8:$I$8</c:f>
              <c:numCache/>
            </c:numRef>
          </c:val>
          <c:smooth val="0"/>
        </c:ser>
        <c:axId val="41631454"/>
        <c:axId val="39138767"/>
      </c:lineChart>
      <c:catAx>
        <c:axId val="6016629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1" i="0" u="none" baseline="0">
                <a:solidFill>
                  <a:srgbClr val="000000"/>
                </a:solidFill>
                <a:latin typeface="+mn-lt"/>
                <a:ea typeface="+mn-cs"/>
                <a:cs typeface="+mn-cs"/>
              </a:defRPr>
            </a:pPr>
          </a:p>
        </c:txPr>
        <c:crossAx val="4625717"/>
        <c:crosses val="autoZero"/>
        <c:auto val="1"/>
        <c:lblOffset val="100"/>
        <c:noMultiLvlLbl val="0"/>
      </c:catAx>
      <c:valAx>
        <c:axId val="4625717"/>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out"/>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60166292"/>
        <c:crosses val="autoZero"/>
        <c:crossBetween val="between"/>
        <c:dispUnits/>
      </c:valAx>
      <c:catAx>
        <c:axId val="41631454"/>
        <c:scaling>
          <c:orientation val="minMax"/>
        </c:scaling>
        <c:axPos val="b"/>
        <c:delete val="1"/>
        <c:majorTickMark val="out"/>
        <c:minorTickMark val="none"/>
        <c:tickLblPos val="nextTo"/>
        <c:crossAx val="39138767"/>
        <c:crosses val="autoZero"/>
        <c:auto val="1"/>
        <c:lblOffset val="100"/>
        <c:noMultiLvlLbl val="0"/>
      </c:catAx>
      <c:valAx>
        <c:axId val="39138767"/>
        <c:scaling>
          <c:orientation val="minMax"/>
        </c:scaling>
        <c:axPos val="l"/>
        <c:delete val="0"/>
        <c:numFmt formatCode="#,##0.00" sourceLinked="1"/>
        <c:majorTickMark val="out"/>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41631454"/>
        <c:crosses val="max"/>
        <c:crossBetween val="between"/>
        <c:dispUnits/>
      </c:valAx>
      <c:spPr>
        <a:noFill/>
        <a:ln>
          <a:noFill/>
        </a:ln>
      </c:spPr>
    </c:plotArea>
    <c:legend>
      <c:legendPos val="b"/>
      <c:layout>
        <c:manualLayout>
          <c:xMode val="edge"/>
          <c:yMode val="edge"/>
          <c:x val="0.05825"/>
          <c:y val="0.92025"/>
          <c:w val="0.9"/>
          <c:h val="0.077"/>
        </c:manualLayout>
      </c:layout>
      <c:overlay val="0"/>
      <c:spPr>
        <a:noFill/>
        <a:ln>
          <a:noFill/>
        </a:ln>
      </c:spPr>
      <c:txPr>
        <a:bodyPr vert="horz" rot="0"/>
        <a:lstStyle/>
        <a:p>
          <a:pPr>
            <a:defRPr lang="en-US" cap="none" sz="11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'Ficha Municipal'!$J$1</c:f>
        </c:strRef>
      </c:tx>
      <c:layout>
        <c:manualLayout>
          <c:xMode val="edge"/>
          <c:yMode val="edge"/>
          <c:x val="0.11225"/>
          <c:y val="0.013"/>
        </c:manualLayout>
      </c:layout>
      <c:overlay val="0"/>
      <c:spPr>
        <a:noFill/>
        <a:ln>
          <a:noFill/>
        </a:ln>
      </c:spPr>
      <c:txPr>
        <a:bodyPr vert="horz" rot="0"/>
        <a:lstStyle/>
        <a:p>
          <a:pPr>
            <a:defRPr lang="en-US" cap="none" sz="1200" b="1" i="0" u="none" baseline="0">
              <a:solidFill>
                <a:schemeClr val="tx1"/>
              </a:solidFill>
              <a:latin typeface="+mn-lt"/>
              <a:ea typeface="Calibri"/>
              <a:cs typeface="Calibri"/>
            </a:defRPr>
          </a:pPr>
        </a:p>
      </c:txPr>
    </c:title>
    <c:plotArea>
      <c:layout>
        <c:manualLayout>
          <c:layoutTarget val="inner"/>
          <c:xMode val="edge"/>
          <c:yMode val="edge"/>
          <c:x val="0.08525"/>
          <c:y val="0.14825"/>
          <c:w val="0.90675"/>
          <c:h val="0.7055"/>
        </c:manualLayout>
      </c:layout>
      <c:lineChart>
        <c:grouping val="standard"/>
        <c:varyColors val="0"/>
        <c:ser>
          <c:idx val="0"/>
          <c:order val="0"/>
          <c:tx>
            <c:strRef>
              <c:f>'Ficha Municipal'!$A$13</c:f>
              <c:strCache>
                <c:ptCount val="1"/>
                <c:pt idx="0">
                  <c:v>Subregional</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accent1"/>
              </a:solidFill>
              <a:ln>
                <a:noFill/>
              </a:ln>
            </c:spPr>
            <c:txPr>
              <a:bodyPr vert="horz" rot="0" anchor="ctr">
                <a:spAutoFit/>
              </a:bodyPr>
              <a:lstStyle/>
              <a:p>
                <a:pPr algn="ctr">
                  <a:defRPr lang="en-US" cap="none" sz="900" b="1" i="0" u="none" baseline="0">
                    <a:solidFill>
                      <a:schemeClr val="tx1"/>
                    </a:solidFill>
                    <a:latin typeface="+mn-lt"/>
                    <a:ea typeface="Calibri"/>
                    <a:cs typeface="Calibri"/>
                  </a:defRPr>
                </a:pPr>
              </a:p>
            </c:txPr>
            <c:dLblPos val="ctr"/>
            <c:showLegendKey val="0"/>
            <c:showVal val="1"/>
            <c:showBubbleSize val="0"/>
            <c:showCatName val="0"/>
            <c:showSerName val="0"/>
            <c:showLeaderLines val="1"/>
            <c:showPercent val="0"/>
          </c:dLbls>
          <c:cat>
            <c:strRef>
              <c:f>'Ficha Municipal'!$B$12:$I$12</c:f>
              <c:strCache/>
            </c:strRef>
          </c:cat>
          <c:val>
            <c:numRef>
              <c:f>'Ficha Municipal'!$B$13:$I$13</c:f>
              <c:numCache/>
            </c:numRef>
          </c:val>
          <c:smooth val="0"/>
        </c:ser>
        <c:axId val="16704584"/>
        <c:axId val="16123529"/>
      </c:lineChart>
      <c:catAx>
        <c:axId val="167045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1" i="0" u="none" baseline="0">
                <a:solidFill>
                  <a:schemeClr val="tx1"/>
                </a:solidFill>
                <a:latin typeface="+mn-lt"/>
                <a:ea typeface="+mn-cs"/>
                <a:cs typeface="+mn-cs"/>
              </a:defRPr>
            </a:pPr>
          </a:p>
        </c:txPr>
        <c:crossAx val="16123529"/>
        <c:crosses val="autoZero"/>
        <c:auto val="1"/>
        <c:lblOffset val="100"/>
        <c:noMultiLvlLbl val="0"/>
      </c:catAx>
      <c:valAx>
        <c:axId val="16123529"/>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solidFill>
                <a:latin typeface="+mn-lt"/>
                <a:ea typeface="+mn-cs"/>
                <a:cs typeface="+mn-cs"/>
              </a:defRPr>
            </a:pPr>
          </a:p>
        </c:txPr>
        <c:crossAx val="16704584"/>
        <c:crosses val="autoZero"/>
        <c:crossBetween val="between"/>
        <c:dispUnits/>
      </c:valAx>
      <c:spPr>
        <a:noFill/>
        <a:ln>
          <a:noFill/>
        </a:ln>
      </c:spPr>
    </c:plotArea>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chemeClr val="tx1"/>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'Ficha Municipal'!$K$1</c:f>
        </c:strRef>
      </c:tx>
      <c:layout>
        <c:manualLayout>
          <c:xMode val="edge"/>
          <c:yMode val="edge"/>
          <c:x val="0.12325"/>
          <c:y val="0.013"/>
        </c:manualLayout>
      </c:layout>
      <c:overlay val="0"/>
      <c:spPr>
        <a:noFill/>
        <a:ln>
          <a:noFill/>
        </a:ln>
      </c:spPr>
      <c:txPr>
        <a:bodyPr vert="horz" rot="0"/>
        <a:lstStyle/>
        <a:p>
          <a:pPr>
            <a:defRPr lang="en-US" cap="none" sz="1200" b="1" i="0" u="none" baseline="0">
              <a:solidFill>
                <a:schemeClr val="tx1"/>
              </a:solidFill>
              <a:latin typeface="+mn-lt"/>
              <a:ea typeface="Calibri"/>
              <a:cs typeface="Calibri"/>
            </a:defRPr>
          </a:pPr>
        </a:p>
      </c:txPr>
    </c:title>
    <c:plotArea>
      <c:layout>
        <c:manualLayout>
          <c:layoutTarget val="inner"/>
          <c:xMode val="edge"/>
          <c:yMode val="edge"/>
          <c:x val="0.08525"/>
          <c:y val="0.15275"/>
          <c:w val="0.90675"/>
          <c:h val="0.70075"/>
        </c:manualLayout>
      </c:layout>
      <c:lineChart>
        <c:grouping val="standard"/>
        <c:varyColors val="0"/>
        <c:ser>
          <c:idx val="0"/>
          <c:order val="0"/>
          <c:tx>
            <c:strRef>
              <c:f>'Ficha Municipal'!$A$14</c:f>
              <c:strCache>
                <c:ptCount val="1"/>
                <c:pt idx="0">
                  <c:v>Departamental</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0000"/>
              </a:solid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ctr"/>
            <c:showLegendKey val="0"/>
            <c:showVal val="1"/>
            <c:showBubbleSize val="0"/>
            <c:showCatName val="0"/>
            <c:showSerName val="0"/>
            <c:showLeaderLines val="1"/>
            <c:showPercent val="0"/>
          </c:dLbls>
          <c:cat>
            <c:strRef>
              <c:f>'Ficha Municipal'!$B$12:$I$12</c:f>
              <c:strCache/>
            </c:strRef>
          </c:cat>
          <c:val>
            <c:numRef>
              <c:f>'Ficha Municipal'!$B$14:$I$14</c:f>
              <c:numCache/>
            </c:numRef>
          </c:val>
          <c:smooth val="0"/>
        </c:ser>
        <c:axId val="10894034"/>
        <c:axId val="30937443"/>
      </c:lineChart>
      <c:catAx>
        <c:axId val="1089403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1" i="0" u="none" baseline="0">
                <a:solidFill>
                  <a:schemeClr val="tx1"/>
                </a:solidFill>
                <a:latin typeface="+mn-lt"/>
                <a:ea typeface="+mn-cs"/>
                <a:cs typeface="+mn-cs"/>
              </a:defRPr>
            </a:pPr>
          </a:p>
        </c:txPr>
        <c:crossAx val="30937443"/>
        <c:crosses val="autoZero"/>
        <c:auto val="1"/>
        <c:lblOffset val="100"/>
        <c:noMultiLvlLbl val="0"/>
      </c:catAx>
      <c:valAx>
        <c:axId val="30937443"/>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solidFill>
                <a:latin typeface="+mn-lt"/>
                <a:ea typeface="+mn-cs"/>
                <a:cs typeface="+mn-cs"/>
              </a:defRPr>
            </a:pPr>
          </a:p>
        </c:txPr>
        <c:crossAx val="10894034"/>
        <c:crosses val="autoZero"/>
        <c:crossBetween val="between"/>
        <c:dispUnits/>
      </c:valAx>
      <c:spPr>
        <a:noFill/>
        <a:ln>
          <a:noFill/>
        </a:ln>
      </c:spPr>
    </c:plotArea>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chemeClr val="tx1"/>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'Ficha Municipal'!$L$1</c:f>
        </c:strRef>
      </c:tx>
      <c:layout>
        <c:manualLayout>
          <c:xMode val="edge"/>
          <c:yMode val="edge"/>
          <c:x val="0.1265"/>
          <c:y val="0.00775"/>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093"/>
          <c:y val="0.13925"/>
          <c:w val="0.89075"/>
          <c:h val="0.691"/>
        </c:manualLayout>
      </c:layout>
      <c:barChart>
        <c:barDir val="col"/>
        <c:grouping val="clustered"/>
        <c:varyColors val="0"/>
        <c:ser>
          <c:idx val="2"/>
          <c:order val="0"/>
          <c:tx>
            <c:strRef>
              <c:f>'Ficha Municipal'!$A$32</c:f>
              <c:strCache>
                <c:ptCount val="1"/>
                <c:pt idx="0">
                  <c:v>Total Antioquia</c:v>
                </c:pt>
              </c:strCache>
            </c:strRef>
          </c:tx>
          <c:spPr>
            <a:solidFill>
              <a:srgbClr val="00B05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Municipal'!$B$29:$H$29</c:f>
              <c:strCache/>
            </c:strRef>
          </c:cat>
          <c:val>
            <c:numRef>
              <c:f>'Ficha Municipal'!$B$32:$H$32</c:f>
              <c:numCache/>
            </c:numRef>
          </c:val>
        </c:ser>
        <c:ser>
          <c:idx val="1"/>
          <c:order val="1"/>
          <c:tx>
            <c:strRef>
              <c:f>'Ficha Municipal'!$A$31</c:f>
              <c:strCache>
                <c:ptCount val="1"/>
                <c:pt idx="0">
                  <c:v>PIB Subregión Occidente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'Ficha Municipal'!$B$29:$H$29</c:f>
              <c:strCache/>
            </c:strRef>
          </c:cat>
          <c:val>
            <c:numRef>
              <c:f>'Ficha Municipal'!$B$31:$H$31</c:f>
              <c:numCache/>
            </c:numRef>
          </c:val>
        </c:ser>
        <c:ser>
          <c:idx val="0"/>
          <c:order val="2"/>
          <c:tx>
            <c:strRef>
              <c:f>'Ficha Municipal'!$A$30</c:f>
              <c:strCache>
                <c:ptCount val="1"/>
                <c:pt idx="0">
                  <c:v>PIB Municipal Caicedo</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'Ficha Municipal'!$B$29:$H$29</c:f>
              <c:strCache/>
            </c:strRef>
          </c:cat>
          <c:val>
            <c:numRef>
              <c:f>'Ficha Municipal'!$B$30:$H$30</c:f>
              <c:numCache/>
            </c:numRef>
          </c:val>
        </c:ser>
        <c:gapWidth val="50"/>
        <c:axId val="10001532"/>
        <c:axId val="22904925"/>
      </c:barChart>
      <c:catAx>
        <c:axId val="10001532"/>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1000" b="1" i="0" u="none" baseline="0">
                <a:solidFill>
                  <a:srgbClr val="000000"/>
                </a:solidFill>
                <a:latin typeface="+mn-lt"/>
                <a:ea typeface="+mn-cs"/>
                <a:cs typeface="+mn-cs"/>
              </a:defRPr>
            </a:pPr>
          </a:p>
        </c:txPr>
        <c:crossAx val="22904925"/>
        <c:crosses val="autoZero"/>
        <c:auto val="1"/>
        <c:lblOffset val="100"/>
        <c:noMultiLvlLbl val="0"/>
      </c:catAx>
      <c:valAx>
        <c:axId val="22904925"/>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10001532"/>
        <c:crosses val="autoZero"/>
        <c:crossBetween val="between"/>
        <c:dispUnits/>
      </c:valAx>
      <c:spPr>
        <a:noFill/>
        <a:ln>
          <a:noFill/>
        </a:ln>
      </c:spPr>
    </c:plotArea>
    <c:legend>
      <c:legendPos val="b"/>
      <c:layout>
        <c:manualLayout>
          <c:xMode val="edge"/>
          <c:yMode val="edge"/>
          <c:x val="0.022"/>
          <c:y val="0.9085"/>
          <c:w val="0.94325"/>
          <c:h val="0.06425"/>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'Ficha Municipal'!$M$1</c:f>
        </c:strRef>
      </c:tx>
      <c:layout>
        <c:manualLayout>
          <c:xMode val="edge"/>
          <c:yMode val="edge"/>
          <c:x val="0.15025"/>
          <c:y val="0"/>
        </c:manualLayout>
      </c:layout>
      <c:overlay val="0"/>
      <c:spPr>
        <a:noFill/>
        <a:ln>
          <a:noFill/>
        </a:ln>
      </c:spPr>
      <c:txPr>
        <a:bodyPr vert="horz" rot="0"/>
        <a:lstStyle/>
        <a:p>
          <a:pPr>
            <a:defRPr lang="en-US" cap="none" sz="1200" b="1" i="0" u="none" baseline="0">
              <a:solidFill>
                <a:srgbClr val="000000"/>
              </a:solidFill>
              <a:latin typeface="+mn-lt"/>
              <a:ea typeface="Calibri"/>
              <a:cs typeface="Calibri"/>
            </a:defRPr>
          </a:pPr>
        </a:p>
      </c:txPr>
    </c:title>
    <c:plotArea>
      <c:layout>
        <c:manualLayout>
          <c:layoutTarget val="inner"/>
          <c:xMode val="edge"/>
          <c:yMode val="edge"/>
          <c:x val="0.097"/>
          <c:y val="0.13925"/>
          <c:w val="0.87225"/>
          <c:h val="0.64175"/>
        </c:manualLayout>
      </c:layout>
      <c:barChart>
        <c:barDir val="col"/>
        <c:grouping val="percentStacked"/>
        <c:varyColors val="0"/>
        <c:ser>
          <c:idx val="0"/>
          <c:order val="0"/>
          <c:tx>
            <c:strRef>
              <c:f>'Ficha Municipal'!$A$47</c:f>
              <c:strCache>
                <c:ptCount val="1"/>
                <c:pt idx="0">
                  <c:v>Sector Primario</c:v>
                </c:pt>
              </c:strCache>
            </c:strRef>
          </c:tx>
          <c:spPr>
            <a:solidFill>
              <a:schemeClr val="accent6">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'Ficha Municipal'!$B$46:$I$46</c:f>
              <c:strCache/>
            </c:strRef>
          </c:cat>
          <c:val>
            <c:numRef>
              <c:f>'Ficha Municipal'!$B$47:$I$47</c:f>
              <c:numCache/>
            </c:numRef>
          </c:val>
        </c:ser>
        <c:ser>
          <c:idx val="1"/>
          <c:order val="1"/>
          <c:tx>
            <c:strRef>
              <c:f>'Ficha Municipal'!$A$48</c:f>
              <c:strCache>
                <c:ptCount val="1"/>
                <c:pt idx="0">
                  <c:v>Sector Secundario</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'Ficha Municipal'!$B$46:$I$46</c:f>
              <c:strCache/>
            </c:strRef>
          </c:cat>
          <c:val>
            <c:numRef>
              <c:f>'Ficha Municipal'!$B$48:$I$48</c:f>
              <c:numCache/>
            </c:numRef>
          </c:val>
        </c:ser>
        <c:ser>
          <c:idx val="2"/>
          <c:order val="2"/>
          <c:tx>
            <c:strRef>
              <c:f>'Ficha Municipal'!$A$49</c:f>
              <c:strCache>
                <c:ptCount val="1"/>
                <c:pt idx="0">
                  <c:v>Sector Terciario</c:v>
                </c:pt>
              </c:strCache>
            </c:strRef>
          </c:tx>
          <c:spPr>
            <a:solidFill>
              <a:schemeClr val="accent5">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'Ficha Municipal'!$B$46:$I$46</c:f>
              <c:strCache/>
            </c:strRef>
          </c:cat>
          <c:val>
            <c:numRef>
              <c:f>'Ficha Municipal'!$B$49:$I$49</c:f>
              <c:numCache/>
            </c:numRef>
          </c:val>
        </c:ser>
        <c:overlap val="100"/>
        <c:gapWidth val="50"/>
        <c:axId val="4817734"/>
        <c:axId val="43359607"/>
      </c:barChart>
      <c:catAx>
        <c:axId val="481773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1" i="0" u="none" baseline="0">
                <a:solidFill>
                  <a:srgbClr val="000000"/>
                </a:solidFill>
                <a:latin typeface="+mn-lt"/>
                <a:ea typeface="+mn-cs"/>
                <a:cs typeface="+mn-cs"/>
              </a:defRPr>
            </a:pPr>
          </a:p>
        </c:txPr>
        <c:crossAx val="43359607"/>
        <c:crosses val="autoZero"/>
        <c:auto val="1"/>
        <c:lblOffset val="100"/>
        <c:noMultiLvlLbl val="0"/>
      </c:catAx>
      <c:valAx>
        <c:axId val="4335960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4817734"/>
        <c:crosses val="autoZero"/>
        <c:crossBetween val="between"/>
        <c:dispUnits/>
      </c:valAx>
      <c:spPr>
        <a:noFill/>
        <a:ln>
          <a:noFill/>
        </a:ln>
      </c:spPr>
    </c:plotArea>
    <c:legend>
      <c:legendPos val="b"/>
      <c:layout>
        <c:manualLayout>
          <c:xMode val="edge"/>
          <c:yMode val="edge"/>
          <c:x val="0.107"/>
          <c:y val="0.9025"/>
          <c:w val="0.74"/>
          <c:h val="0.07925"/>
        </c:manualLayout>
      </c:layout>
      <c:overlay val="0"/>
      <c:spPr>
        <a:noFill/>
        <a:ln>
          <a:noFill/>
        </a:ln>
      </c:spPr>
      <c:txPr>
        <a:bodyPr vert="horz" rot="0"/>
        <a:lstStyle/>
        <a:p>
          <a:pPr>
            <a:defRPr lang="en-US" cap="none" sz="1000" b="1" i="0" u="none" baseline="0">
              <a:solidFill>
                <a:srgbClr val="000000"/>
              </a:solidFill>
              <a:latin typeface="+mn-lt"/>
              <a:ea typeface="Calibri"/>
              <a:cs typeface="Calibri"/>
            </a:defRPr>
          </a:pPr>
        </a:p>
      </c:txPr>
    </c:legend>
    <c:plotVisOnly val="1"/>
    <c:dispBlanksAs val="gap"/>
    <c:showDLblsOverMax val="0"/>
  </c:chart>
  <c:spPr>
    <a:solidFill>
      <a:schemeClr val="bg1">
        <a:lumMod val="95000"/>
      </a:schemeClr>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es-MX"/>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withinLinear" id="19">
  <a:schemeClr val="accent6"/>
</cs:colorStyle>
</file>

<file path=xl/charts/colors13.xml><?xml version="1.0" encoding="utf-8"?>
<cs:colorStyle xmlns:cs="http://schemas.microsoft.com/office/drawing/2012/chartStyle" xmlns:a="http://schemas.openxmlformats.org/drawingml/2006/main" meth="withinLinear" id="19">
  <a:schemeClr val="accent6"/>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withinLinear" id="19">
  <a:schemeClr val="accent6"/>
</cs:colorStyle>
</file>

<file path=xl/charts/colors18.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742950</xdr:colOff>
      <xdr:row>0</xdr:row>
      <xdr:rowOff>85725</xdr:rowOff>
    </xdr:from>
    <xdr:to>
      <xdr:col>24</xdr:col>
      <xdr:colOff>733425</xdr:colOff>
      <xdr:row>3</xdr:row>
      <xdr:rowOff>38100</xdr:rowOff>
    </xdr:to>
    <xdr:sp macro="" textlink="">
      <xdr:nvSpPr>
        <xdr:cNvPr id="2" name="Flecha izquierda 1"/>
        <xdr:cNvSpPr/>
      </xdr:nvSpPr>
      <xdr:spPr>
        <a:xfrm>
          <a:off x="28384500" y="85725"/>
          <a:ext cx="1781175" cy="990600"/>
        </a:xfrm>
        <a:prstGeom prst="leftArrow">
          <a:avLst/>
        </a:prstGeom>
        <a:ln>
          <a:headEnd type="none"/>
          <a:tailEnd type="none"/>
        </a:ln>
      </xdr:spPr>
      <xdr:style>
        <a:lnRef idx="1">
          <a:schemeClr val="accent6"/>
        </a:lnRef>
        <a:fillRef idx="3">
          <a:schemeClr val="accent6"/>
        </a:fillRef>
        <a:effectRef idx="2">
          <a:schemeClr val="accent6"/>
        </a:effectRef>
        <a:fontRef idx="minor">
          <a:schemeClr val="bg1"/>
        </a:fontRef>
      </xdr:style>
      <xdr:txBody>
        <a:bodyPr vertOverflow="clip" horzOverflow="clip" lIns="72000" tIns="36000" rIns="72000" bIns="36000" rtlCol="0" anchor="t"/>
        <a:lstStyle/>
        <a:p>
          <a:pPr algn="l"/>
          <a:r>
            <a:rPr lang="es-CO" sz="1100" b="1">
              <a:latin typeface="+mn-lt"/>
            </a:rPr>
            <a:t>Seleccione</a:t>
          </a:r>
          <a:r>
            <a:rPr lang="es-CO" sz="1100" b="1" baseline="0">
              <a:latin typeface="+mn-lt"/>
            </a:rPr>
            <a:t> aquí el año para ver los resultados</a:t>
          </a:r>
          <a:endParaRPr lang="es-CO" sz="1100" b="1">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752475</xdr:colOff>
      <xdr:row>0</xdr:row>
      <xdr:rowOff>76200</xdr:rowOff>
    </xdr:from>
    <xdr:to>
      <xdr:col>25</xdr:col>
      <xdr:colOff>238125</xdr:colOff>
      <xdr:row>2</xdr:row>
      <xdr:rowOff>142875</xdr:rowOff>
    </xdr:to>
    <xdr:sp macro="" textlink="">
      <xdr:nvSpPr>
        <xdr:cNvPr id="2" name="Flecha izquierda 1"/>
        <xdr:cNvSpPr/>
      </xdr:nvSpPr>
      <xdr:spPr>
        <a:xfrm>
          <a:off x="28355925" y="76200"/>
          <a:ext cx="2133600" cy="904875"/>
        </a:xfrm>
        <a:prstGeom prst="leftArrow">
          <a:avLst/>
        </a:prstGeom>
        <a:ln>
          <a:headEnd type="none"/>
          <a:tailEnd type="none"/>
        </a:ln>
      </xdr:spPr>
      <xdr:style>
        <a:lnRef idx="1">
          <a:schemeClr val="accent6"/>
        </a:lnRef>
        <a:fillRef idx="3">
          <a:schemeClr val="accent6"/>
        </a:fillRef>
        <a:effectRef idx="2">
          <a:schemeClr val="accent6"/>
        </a:effectRef>
        <a:fontRef idx="minor">
          <a:schemeClr val="bg1"/>
        </a:fontRef>
      </xdr:style>
      <xdr:txBody>
        <a:bodyPr vertOverflow="clip" horzOverflow="clip" lIns="72000" tIns="36000" rIns="72000" bIns="36000" rtlCol="0" anchor="ctr"/>
        <a:lstStyle/>
        <a:p>
          <a:pPr algn="ctr"/>
          <a:r>
            <a:rPr lang="es-CO" sz="1100" b="1">
              <a:latin typeface="+mn-lt"/>
            </a:rPr>
            <a:t>Seleccione</a:t>
          </a:r>
          <a:r>
            <a:rPr lang="es-CO" sz="1100" b="1" baseline="0">
              <a:latin typeface="+mn-lt"/>
            </a:rPr>
            <a:t> aquí el año para ver los resultados</a:t>
          </a:r>
          <a:endParaRPr lang="es-CO" sz="1100" b="1">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0</xdr:row>
      <xdr:rowOff>161925</xdr:rowOff>
    </xdr:from>
    <xdr:to>
      <xdr:col>24</xdr:col>
      <xdr:colOff>257175</xdr:colOff>
      <xdr:row>2</xdr:row>
      <xdr:rowOff>114300</xdr:rowOff>
    </xdr:to>
    <xdr:sp macro="" textlink="">
      <xdr:nvSpPr>
        <xdr:cNvPr id="2" name="Flecha izquierda 1"/>
        <xdr:cNvSpPr/>
      </xdr:nvSpPr>
      <xdr:spPr>
        <a:xfrm>
          <a:off x="22231350" y="161925"/>
          <a:ext cx="1752600" cy="981075"/>
        </a:xfrm>
        <a:prstGeom prst="leftArrow">
          <a:avLst/>
        </a:prstGeom>
        <a:ln>
          <a:headEnd type="none"/>
          <a:tailEnd type="none"/>
        </a:ln>
      </xdr:spPr>
      <xdr:style>
        <a:lnRef idx="1">
          <a:schemeClr val="accent6"/>
        </a:lnRef>
        <a:fillRef idx="3">
          <a:schemeClr val="accent6"/>
        </a:fillRef>
        <a:effectRef idx="2">
          <a:schemeClr val="accent6"/>
        </a:effectRef>
        <a:fontRef idx="minor">
          <a:schemeClr val="bg1"/>
        </a:fontRef>
      </xdr:style>
      <xdr:txBody>
        <a:bodyPr vertOverflow="clip" horzOverflow="clip" lIns="72000" tIns="36000" rIns="72000" bIns="36000" rtlCol="0" anchor="t"/>
        <a:lstStyle/>
        <a:p>
          <a:pPr algn="l"/>
          <a:r>
            <a:rPr lang="es-CO" sz="1100" b="1">
              <a:latin typeface="+mn-lt"/>
            </a:rPr>
            <a:t>Seleccione</a:t>
          </a:r>
          <a:r>
            <a:rPr lang="es-CO" sz="1100" b="1" baseline="0">
              <a:latin typeface="+mn-lt"/>
            </a:rPr>
            <a:t> aquí el año para ver los resultados</a:t>
          </a:r>
          <a:endParaRPr lang="es-CO" sz="1100" b="1">
            <a:latin typeface="+mn-lt"/>
          </a:endParaRPr>
        </a:p>
      </xdr:txBody>
    </xdr:sp>
    <xdr:clientData/>
  </xdr:twoCellAnchor>
  <xdr:twoCellAnchor>
    <xdr:from>
      <xdr:col>20</xdr:col>
      <xdr:colOff>514350</xdr:colOff>
      <xdr:row>3</xdr:row>
      <xdr:rowOff>190500</xdr:rowOff>
    </xdr:from>
    <xdr:to>
      <xdr:col>28</xdr:col>
      <xdr:colOff>495300</xdr:colOff>
      <xdr:row>13</xdr:row>
      <xdr:rowOff>9525</xdr:rowOff>
    </xdr:to>
    <xdr:graphicFrame macro="">
      <xdr:nvGraphicFramePr>
        <xdr:cNvPr id="7" name="Gráfico 6"/>
        <xdr:cNvGraphicFramePr/>
      </xdr:nvGraphicFramePr>
      <xdr:xfrm>
        <a:off x="20935950" y="1419225"/>
        <a:ext cx="6334125" cy="5105400"/>
      </xdr:xfrm>
      <a:graphic>
        <a:graphicData uri="http://schemas.openxmlformats.org/drawingml/2006/chart">
          <c:chart xmlns:c="http://schemas.openxmlformats.org/drawingml/2006/chart" r:id="rId1"/>
        </a:graphicData>
      </a:graphic>
    </xdr:graphicFrame>
    <xdr:clientData/>
  </xdr:twoCellAnchor>
  <xdr:twoCellAnchor>
    <xdr:from>
      <xdr:col>28</xdr:col>
      <xdr:colOff>523875</xdr:colOff>
      <xdr:row>3</xdr:row>
      <xdr:rowOff>180975</xdr:rowOff>
    </xdr:from>
    <xdr:to>
      <xdr:col>36</xdr:col>
      <xdr:colOff>762000</xdr:colOff>
      <xdr:row>12</xdr:row>
      <xdr:rowOff>190500</xdr:rowOff>
    </xdr:to>
    <xdr:graphicFrame macro="">
      <xdr:nvGraphicFramePr>
        <xdr:cNvPr id="5" name="Gráfico 4"/>
        <xdr:cNvGraphicFramePr/>
      </xdr:nvGraphicFramePr>
      <xdr:xfrm>
        <a:off x="27298650" y="1409700"/>
        <a:ext cx="6334125" cy="5095875"/>
      </xdr:xfrm>
      <a:graphic>
        <a:graphicData uri="http://schemas.openxmlformats.org/drawingml/2006/chart">
          <c:chart xmlns:c="http://schemas.openxmlformats.org/drawingml/2006/chart" r:id="rId2"/>
        </a:graphicData>
      </a:graphic>
    </xdr:graphicFrame>
    <xdr:clientData/>
  </xdr:twoCellAnchor>
  <xdr:twoCellAnchor>
    <xdr:from>
      <xdr:col>36</xdr:col>
      <xdr:colOff>762000</xdr:colOff>
      <xdr:row>3</xdr:row>
      <xdr:rowOff>180975</xdr:rowOff>
    </xdr:from>
    <xdr:to>
      <xdr:col>45</xdr:col>
      <xdr:colOff>238125</xdr:colOff>
      <xdr:row>12</xdr:row>
      <xdr:rowOff>190500</xdr:rowOff>
    </xdr:to>
    <xdr:graphicFrame macro="">
      <xdr:nvGraphicFramePr>
        <xdr:cNvPr id="8" name="Gráfico 7"/>
        <xdr:cNvGraphicFramePr/>
      </xdr:nvGraphicFramePr>
      <xdr:xfrm>
        <a:off x="33632775" y="1409700"/>
        <a:ext cx="6334125" cy="5095875"/>
      </xdr:xfrm>
      <a:graphic>
        <a:graphicData uri="http://schemas.openxmlformats.org/drawingml/2006/chart">
          <c:chart xmlns:c="http://schemas.openxmlformats.org/drawingml/2006/chart" r:id="rId3"/>
        </a:graphicData>
      </a:graphic>
    </xdr:graphicFrame>
    <xdr:clientData/>
  </xdr:twoCellAnchor>
  <xdr:twoCellAnchor>
    <xdr:from>
      <xdr:col>23</xdr:col>
      <xdr:colOff>228600</xdr:colOff>
      <xdr:row>15</xdr:row>
      <xdr:rowOff>47625</xdr:rowOff>
    </xdr:from>
    <xdr:to>
      <xdr:col>34</xdr:col>
      <xdr:colOff>295275</xdr:colOff>
      <xdr:row>21</xdr:row>
      <xdr:rowOff>180975</xdr:rowOff>
    </xdr:to>
    <xdr:graphicFrame macro="">
      <xdr:nvGraphicFramePr>
        <xdr:cNvPr id="9" name="Gráfico 8"/>
        <xdr:cNvGraphicFramePr/>
      </xdr:nvGraphicFramePr>
      <xdr:xfrm>
        <a:off x="23193375" y="6953250"/>
        <a:ext cx="8448675" cy="4686300"/>
      </xdr:xfrm>
      <a:graphic>
        <a:graphicData uri="http://schemas.openxmlformats.org/drawingml/2006/chart">
          <c:chart xmlns:c="http://schemas.openxmlformats.org/drawingml/2006/chart" r:id="rId4"/>
        </a:graphicData>
      </a:graphic>
    </xdr:graphicFrame>
    <xdr:clientData/>
  </xdr:twoCellAnchor>
  <xdr:oneCellAnchor>
    <xdr:from>
      <xdr:col>18</xdr:col>
      <xdr:colOff>295275</xdr:colOff>
      <xdr:row>49</xdr:row>
      <xdr:rowOff>161925</xdr:rowOff>
    </xdr:from>
    <xdr:ext cx="5905500" cy="2571750"/>
    <xdr:sp macro="" textlink="">
      <xdr:nvSpPr>
        <xdr:cNvPr id="3" name="CuadroTexto 2"/>
        <xdr:cNvSpPr txBox="1"/>
      </xdr:nvSpPr>
      <xdr:spPr>
        <a:xfrm>
          <a:off x="18678525" y="20354925"/>
          <a:ext cx="5905500" cy="2571750"/>
        </a:xfrm>
        <a:prstGeom prst="rect">
          <a:avLst/>
        </a:prstGeom>
        <a:solidFill>
          <a:srgbClr val="DDEBF7"/>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s-CO" sz="1600" b="1">
              <a:latin typeface="+mn-lt"/>
            </a:rPr>
            <a:t>Coeficiente</a:t>
          </a:r>
          <a:r>
            <a:rPr lang="es-CO" sz="1600" b="1" baseline="0">
              <a:latin typeface="+mn-lt"/>
            </a:rPr>
            <a:t> de especialización regional</a:t>
          </a:r>
        </a:p>
        <a:p>
          <a:endParaRPr lang="es-CO" sz="1600" b="1">
            <a:latin typeface="+mn-lt"/>
          </a:endParaRPr>
        </a:p>
        <a:p>
          <a:r>
            <a:rPr lang="es-CO" sz="1600" b="0">
              <a:latin typeface="+mn-lt"/>
            </a:rPr>
            <a:t>El coeficiente de especialización (Cuadrado Roura &amp; Maroto</a:t>
          </a:r>
          <a:r>
            <a:rPr lang="es-CO" sz="1600" b="0" baseline="0">
              <a:latin typeface="+mn-lt"/>
            </a:rPr>
            <a:t> Sánchez 2012) Compara el peso relativo de un sector denro de una zona, subregión o provincia en relación con la participación porcentual de dicho sector en el Departamento, </a:t>
          </a:r>
          <a:r>
            <a:rPr lang="es-ES_tradnl" sz="1600" b="0">
              <a:solidFill>
                <a:schemeClr val="tx1"/>
              </a:solidFill>
              <a:effectLst/>
              <a:latin typeface="+mn-lt"/>
              <a:ea typeface="+mn-ea"/>
              <a:cs typeface="+mn-cs"/>
            </a:rPr>
            <a:t>permite aproximarse a una mirada sobre la especialización productiva de las diferentes subregiones.</a:t>
          </a:r>
          <a:r>
            <a:rPr lang="es-CO" sz="1600" b="0" baseline="0">
              <a:solidFill>
                <a:schemeClr val="tx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s-ES_tradnl" sz="1600">
              <a:solidFill>
                <a:schemeClr val="tx1"/>
              </a:solidFill>
              <a:effectLst/>
              <a:latin typeface="+mn-lt"/>
              <a:ea typeface="+mn-ea"/>
              <a:cs typeface="+mn-cs"/>
            </a:rPr>
            <a:t>Un valor de este coeficiente mayor que 1 muestra los sectores en que está especializada la subregión. </a:t>
          </a:r>
          <a:endParaRPr lang="es-CO" sz="1600">
            <a:effectLst/>
            <a:latin typeface="+mn-lt"/>
          </a:endParaRPr>
        </a:p>
        <a:p>
          <a:endParaRPr lang="es-CO" sz="1600" b="0" baseline="0">
            <a:solidFill>
              <a:schemeClr val="tx1"/>
            </a:solidFill>
            <a:effectLst/>
            <a:latin typeface="+mn-lt"/>
            <a:ea typeface="+mn-ea"/>
            <a:cs typeface="+mn-cs"/>
          </a:endParaRPr>
        </a:p>
        <a:p>
          <a:endParaRPr lang="es-CO" sz="1600" b="1">
            <a:latin typeface="+mn-lt"/>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0</xdr:row>
      <xdr:rowOff>0</xdr:rowOff>
    </xdr:from>
    <xdr:to>
      <xdr:col>4</xdr:col>
      <xdr:colOff>466725</xdr:colOff>
      <xdr:row>0</xdr:row>
      <xdr:rowOff>657225</xdr:rowOff>
    </xdr:to>
    <xdr:sp macro="" textlink="">
      <xdr:nvSpPr>
        <xdr:cNvPr id="2" name="Flecha izquierda 1"/>
        <xdr:cNvSpPr/>
      </xdr:nvSpPr>
      <xdr:spPr>
        <a:xfrm>
          <a:off x="2981325" y="0"/>
          <a:ext cx="2028825" cy="657225"/>
        </a:xfrm>
        <a:prstGeom prst="leftArrow">
          <a:avLst/>
        </a:prstGeom>
        <a:ln>
          <a:headEnd type="none"/>
          <a:tailEnd type="none"/>
        </a:ln>
      </xdr:spPr>
      <xdr:style>
        <a:lnRef idx="1">
          <a:schemeClr val="accent6"/>
        </a:lnRef>
        <a:fillRef idx="3">
          <a:schemeClr val="accent6"/>
        </a:fillRef>
        <a:effectRef idx="2">
          <a:schemeClr val="accent6"/>
        </a:effectRef>
        <a:fontRef idx="minor">
          <a:schemeClr val="bg1"/>
        </a:fontRef>
      </xdr:style>
      <xdr:txBody>
        <a:bodyPr vertOverflow="clip" horzOverflow="clip" lIns="72000" tIns="36000" rIns="72000" bIns="36000" rtlCol="0" anchor="ctr"/>
        <a:lstStyle/>
        <a:p>
          <a:pPr algn="ctr"/>
          <a:r>
            <a:rPr lang="es-CO" sz="1100" b="1">
              <a:latin typeface="+mn-lt"/>
            </a:rPr>
            <a:t>Seleccione</a:t>
          </a:r>
          <a:r>
            <a:rPr lang="es-CO" sz="1100" b="1" baseline="0">
              <a:latin typeface="+mn-lt"/>
            </a:rPr>
            <a:t> aquí el municipio</a:t>
          </a:r>
        </a:p>
      </xdr:txBody>
    </xdr:sp>
    <xdr:clientData/>
  </xdr:twoCellAnchor>
  <xdr:twoCellAnchor>
    <xdr:from>
      <xdr:col>16</xdr:col>
      <xdr:colOff>438150</xdr:colOff>
      <xdr:row>1</xdr:row>
      <xdr:rowOff>76200</xdr:rowOff>
    </xdr:from>
    <xdr:to>
      <xdr:col>25</xdr:col>
      <xdr:colOff>438150</xdr:colOff>
      <xdr:row>19</xdr:row>
      <xdr:rowOff>76200</xdr:rowOff>
    </xdr:to>
    <xdr:graphicFrame macro="">
      <xdr:nvGraphicFramePr>
        <xdr:cNvPr id="3" name="Gráfico 2"/>
        <xdr:cNvGraphicFramePr/>
      </xdr:nvGraphicFramePr>
      <xdr:xfrm>
        <a:off x="14344650" y="733425"/>
        <a:ext cx="6858000" cy="3543300"/>
      </xdr:xfrm>
      <a:graphic>
        <a:graphicData uri="http://schemas.openxmlformats.org/drawingml/2006/chart">
          <c:chart xmlns:c="http://schemas.openxmlformats.org/drawingml/2006/chart" r:id="rId1"/>
        </a:graphicData>
      </a:graphic>
    </xdr:graphicFrame>
    <xdr:clientData/>
  </xdr:twoCellAnchor>
  <xdr:twoCellAnchor>
    <xdr:from>
      <xdr:col>12</xdr:col>
      <xdr:colOff>476250</xdr:colOff>
      <xdr:row>19</xdr:row>
      <xdr:rowOff>161925</xdr:rowOff>
    </xdr:from>
    <xdr:to>
      <xdr:col>19</xdr:col>
      <xdr:colOff>638175</xdr:colOff>
      <xdr:row>34</xdr:row>
      <xdr:rowOff>161925</xdr:rowOff>
    </xdr:to>
    <xdr:graphicFrame macro="">
      <xdr:nvGraphicFramePr>
        <xdr:cNvPr id="5" name="Gráfico 4"/>
        <xdr:cNvGraphicFramePr/>
      </xdr:nvGraphicFramePr>
      <xdr:xfrm>
        <a:off x="11334750" y="4362450"/>
        <a:ext cx="5495925" cy="3276600"/>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19</xdr:row>
      <xdr:rowOff>142875</xdr:rowOff>
    </xdr:from>
    <xdr:to>
      <xdr:col>27</xdr:col>
      <xdr:colOff>0</xdr:colOff>
      <xdr:row>34</xdr:row>
      <xdr:rowOff>152400</xdr:rowOff>
    </xdr:to>
    <xdr:graphicFrame macro="">
      <xdr:nvGraphicFramePr>
        <xdr:cNvPr id="6" name="Gráfico 5"/>
        <xdr:cNvGraphicFramePr/>
      </xdr:nvGraphicFramePr>
      <xdr:xfrm>
        <a:off x="16887825" y="4343400"/>
        <a:ext cx="5400675" cy="3286125"/>
      </xdr:xfrm>
      <a:graphic>
        <a:graphicData uri="http://schemas.openxmlformats.org/drawingml/2006/chart">
          <c:chart xmlns:c="http://schemas.openxmlformats.org/drawingml/2006/chart" r:id="rId3"/>
        </a:graphicData>
      </a:graphic>
    </xdr:graphicFrame>
    <xdr:clientData/>
  </xdr:twoCellAnchor>
  <xdr:twoCellAnchor>
    <xdr:from>
      <xdr:col>15</xdr:col>
      <xdr:colOff>400050</xdr:colOff>
      <xdr:row>35</xdr:row>
      <xdr:rowOff>0</xdr:rowOff>
    </xdr:from>
    <xdr:to>
      <xdr:col>24</xdr:col>
      <xdr:colOff>219075</xdr:colOff>
      <xdr:row>53</xdr:row>
      <xdr:rowOff>0</xdr:rowOff>
    </xdr:to>
    <xdr:graphicFrame macro="">
      <xdr:nvGraphicFramePr>
        <xdr:cNvPr id="4" name="Gráfico 3"/>
        <xdr:cNvGraphicFramePr/>
      </xdr:nvGraphicFramePr>
      <xdr:xfrm>
        <a:off x="13544550" y="7667625"/>
        <a:ext cx="6677025" cy="3895725"/>
      </xdr:xfrm>
      <a:graphic>
        <a:graphicData uri="http://schemas.openxmlformats.org/drawingml/2006/chart">
          <c:chart xmlns:c="http://schemas.openxmlformats.org/drawingml/2006/chart" r:id="rId4"/>
        </a:graphicData>
      </a:graphic>
    </xdr:graphicFrame>
    <xdr:clientData/>
  </xdr:twoCellAnchor>
  <xdr:twoCellAnchor>
    <xdr:from>
      <xdr:col>15</xdr:col>
      <xdr:colOff>371475</xdr:colOff>
      <xdr:row>53</xdr:row>
      <xdr:rowOff>104775</xdr:rowOff>
    </xdr:from>
    <xdr:to>
      <xdr:col>24</xdr:col>
      <xdr:colOff>238125</xdr:colOff>
      <xdr:row>69</xdr:row>
      <xdr:rowOff>28575</xdr:rowOff>
    </xdr:to>
    <xdr:graphicFrame macro="">
      <xdr:nvGraphicFramePr>
        <xdr:cNvPr id="7" name="Gráfico 6"/>
        <xdr:cNvGraphicFramePr/>
      </xdr:nvGraphicFramePr>
      <xdr:xfrm>
        <a:off x="13515975" y="11668125"/>
        <a:ext cx="6724650" cy="3286125"/>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87</xdr:row>
      <xdr:rowOff>171450</xdr:rowOff>
    </xdr:from>
    <xdr:to>
      <xdr:col>20</xdr:col>
      <xdr:colOff>57150</xdr:colOff>
      <xdr:row>104</xdr:row>
      <xdr:rowOff>114300</xdr:rowOff>
    </xdr:to>
    <xdr:graphicFrame macro="">
      <xdr:nvGraphicFramePr>
        <xdr:cNvPr id="12" name="Gráfico 11"/>
        <xdr:cNvGraphicFramePr/>
      </xdr:nvGraphicFramePr>
      <xdr:xfrm>
        <a:off x="10858500" y="18716625"/>
        <a:ext cx="6153150" cy="4229100"/>
      </xdr:xfrm>
      <a:graphic>
        <a:graphicData uri="http://schemas.openxmlformats.org/drawingml/2006/chart">
          <c:chart xmlns:c="http://schemas.openxmlformats.org/drawingml/2006/chart" r:id="rId6"/>
        </a:graphicData>
      </a:graphic>
    </xdr:graphicFrame>
    <xdr:clientData/>
  </xdr:twoCellAnchor>
  <xdr:twoCellAnchor>
    <xdr:from>
      <xdr:col>10</xdr:col>
      <xdr:colOff>714375</xdr:colOff>
      <xdr:row>85</xdr:row>
      <xdr:rowOff>180975</xdr:rowOff>
    </xdr:from>
    <xdr:to>
      <xdr:col>12</xdr:col>
      <xdr:colOff>19050</xdr:colOff>
      <xdr:row>88</xdr:row>
      <xdr:rowOff>47625</xdr:rowOff>
    </xdr:to>
    <xdr:sp macro="" textlink="">
      <xdr:nvSpPr>
        <xdr:cNvPr id="8" name="Llamada de flecha hacia abajo 7"/>
        <xdr:cNvSpPr/>
      </xdr:nvSpPr>
      <xdr:spPr>
        <a:xfrm>
          <a:off x="10048875" y="18154650"/>
          <a:ext cx="828675" cy="638175"/>
        </a:xfrm>
        <a:prstGeom prst="downArrowCallout">
          <a:avLst/>
        </a:prstGeom>
        <a:ln>
          <a:headEnd type="none"/>
          <a:tailEnd type="none"/>
        </a:ln>
      </xdr:spPr>
      <xdr:style>
        <a:lnRef idx="1">
          <a:schemeClr val="accent6"/>
        </a:lnRef>
        <a:fillRef idx="3">
          <a:schemeClr val="accent6"/>
        </a:fillRef>
        <a:effectRef idx="2">
          <a:schemeClr val="accent6"/>
        </a:effectRef>
        <a:fontRef idx="minor">
          <a:schemeClr val="bg1"/>
        </a:fontRef>
      </xdr:style>
      <xdr:txBody>
        <a:bodyPr vertOverflow="clip" horzOverflow="clip" lIns="72000" tIns="36000" rIns="72000" bIns="36000" rtlCol="0" anchor="ctr"/>
        <a:lstStyle/>
        <a:p>
          <a:pPr algn="ctr"/>
          <a:r>
            <a:rPr lang="es-CO" sz="1100" b="1"/>
            <a:t>Seleccione el año</a:t>
          </a:r>
        </a:p>
      </xdr:txBody>
    </xdr:sp>
    <xdr:clientData/>
  </xdr:twoCellAnchor>
  <xdr:twoCellAnchor>
    <xdr:from>
      <xdr:col>19</xdr:col>
      <xdr:colOff>619125</xdr:colOff>
      <xdr:row>69</xdr:row>
      <xdr:rowOff>161925</xdr:rowOff>
    </xdr:from>
    <xdr:to>
      <xdr:col>27</xdr:col>
      <xdr:colOff>523875</xdr:colOff>
      <xdr:row>86</xdr:row>
      <xdr:rowOff>57150</xdr:rowOff>
    </xdr:to>
    <xdr:graphicFrame macro="">
      <xdr:nvGraphicFramePr>
        <xdr:cNvPr id="18" name="Gráfico 17"/>
        <xdr:cNvGraphicFramePr/>
      </xdr:nvGraphicFramePr>
      <xdr:xfrm>
        <a:off x="16811625" y="15087600"/>
        <a:ext cx="6000750" cy="3124200"/>
      </xdr:xfrm>
      <a:graphic>
        <a:graphicData uri="http://schemas.openxmlformats.org/drawingml/2006/chart">
          <c:chart xmlns:c="http://schemas.openxmlformats.org/drawingml/2006/chart" r:id="rId7"/>
        </a:graphicData>
      </a:graphic>
    </xdr:graphicFrame>
    <xdr:clientData/>
  </xdr:twoCellAnchor>
  <xdr:twoCellAnchor>
    <xdr:from>
      <xdr:col>11</xdr:col>
      <xdr:colOff>571500</xdr:colOff>
      <xdr:row>70</xdr:row>
      <xdr:rowOff>19050</xdr:rowOff>
    </xdr:from>
    <xdr:to>
      <xdr:col>19</xdr:col>
      <xdr:colOff>638175</xdr:colOff>
      <xdr:row>86</xdr:row>
      <xdr:rowOff>66675</xdr:rowOff>
    </xdr:to>
    <xdr:graphicFrame macro="">
      <xdr:nvGraphicFramePr>
        <xdr:cNvPr id="19" name="Gráfico 18"/>
        <xdr:cNvGraphicFramePr/>
      </xdr:nvGraphicFramePr>
      <xdr:xfrm>
        <a:off x="10668000" y="15135225"/>
        <a:ext cx="6162675" cy="3086100"/>
      </xdr:xfrm>
      <a:graphic>
        <a:graphicData uri="http://schemas.openxmlformats.org/drawingml/2006/chart">
          <c:chart xmlns:c="http://schemas.openxmlformats.org/drawingml/2006/chart" r:id="rId8"/>
        </a:graphicData>
      </a:graphic>
    </xdr:graphicFrame>
    <xdr:clientData/>
  </xdr:twoCellAnchor>
  <xdr:twoCellAnchor>
    <xdr:from>
      <xdr:col>19</xdr:col>
      <xdr:colOff>657225</xdr:colOff>
      <xdr:row>126</xdr:row>
      <xdr:rowOff>95250</xdr:rowOff>
    </xdr:from>
    <xdr:to>
      <xdr:col>28</xdr:col>
      <xdr:colOff>200025</xdr:colOff>
      <xdr:row>141</xdr:row>
      <xdr:rowOff>304800</xdr:rowOff>
    </xdr:to>
    <xdr:graphicFrame macro="">
      <xdr:nvGraphicFramePr>
        <xdr:cNvPr id="10" name="Gráfico 9"/>
        <xdr:cNvGraphicFramePr/>
      </xdr:nvGraphicFramePr>
      <xdr:xfrm>
        <a:off x="16849725" y="28394025"/>
        <a:ext cx="6400800" cy="4048125"/>
      </xdr:xfrm>
      <a:graphic>
        <a:graphicData uri="http://schemas.openxmlformats.org/drawingml/2006/chart">
          <c:chart xmlns:c="http://schemas.openxmlformats.org/drawingml/2006/chart" r:id="rId9"/>
        </a:graphicData>
      </a:graphic>
    </xdr:graphicFrame>
    <xdr:clientData/>
  </xdr:twoCellAnchor>
  <xdr:twoCellAnchor>
    <xdr:from>
      <xdr:col>28</xdr:col>
      <xdr:colOff>266700</xdr:colOff>
      <xdr:row>126</xdr:row>
      <xdr:rowOff>123825</xdr:rowOff>
    </xdr:from>
    <xdr:to>
      <xdr:col>39</xdr:col>
      <xdr:colOff>762000</xdr:colOff>
      <xdr:row>141</xdr:row>
      <xdr:rowOff>304800</xdr:rowOff>
    </xdr:to>
    <xdr:graphicFrame macro="">
      <xdr:nvGraphicFramePr>
        <xdr:cNvPr id="11" name="Gráfico 10"/>
        <xdr:cNvGraphicFramePr/>
      </xdr:nvGraphicFramePr>
      <xdr:xfrm>
        <a:off x="23317200" y="28422600"/>
        <a:ext cx="8877300" cy="4019550"/>
      </xdr:xfrm>
      <a:graphic>
        <a:graphicData uri="http://schemas.openxmlformats.org/drawingml/2006/chart">
          <c:chart xmlns:c="http://schemas.openxmlformats.org/drawingml/2006/chart" r:id="rId10"/>
        </a:graphicData>
      </a:graphic>
    </xdr:graphicFrame>
    <xdr:clientData/>
  </xdr:twoCellAnchor>
  <xdr:twoCellAnchor>
    <xdr:from>
      <xdr:col>28</xdr:col>
      <xdr:colOff>228600</xdr:colOff>
      <xdr:row>105</xdr:row>
      <xdr:rowOff>161925</xdr:rowOff>
    </xdr:from>
    <xdr:to>
      <xdr:col>40</xdr:col>
      <xdr:colOff>123825</xdr:colOff>
      <xdr:row>120</xdr:row>
      <xdr:rowOff>95250</xdr:rowOff>
    </xdr:to>
    <xdr:graphicFrame macro="">
      <xdr:nvGraphicFramePr>
        <xdr:cNvPr id="20" name="Gráfico 19"/>
        <xdr:cNvGraphicFramePr/>
      </xdr:nvGraphicFramePr>
      <xdr:xfrm>
        <a:off x="23279100" y="23183850"/>
        <a:ext cx="9039225" cy="3733800"/>
      </xdr:xfrm>
      <a:graphic>
        <a:graphicData uri="http://schemas.openxmlformats.org/drawingml/2006/chart">
          <c:chart xmlns:c="http://schemas.openxmlformats.org/drawingml/2006/chart" r:id="rId11"/>
        </a:graphicData>
      </a:graphic>
    </xdr:graphicFrame>
    <xdr:clientData/>
  </xdr:twoCellAnchor>
  <xdr:twoCellAnchor>
    <xdr:from>
      <xdr:col>19</xdr:col>
      <xdr:colOff>457200</xdr:colOff>
      <xdr:row>105</xdr:row>
      <xdr:rowOff>133350</xdr:rowOff>
    </xdr:from>
    <xdr:to>
      <xdr:col>27</xdr:col>
      <xdr:colOff>762000</xdr:colOff>
      <xdr:row>120</xdr:row>
      <xdr:rowOff>66675</xdr:rowOff>
    </xdr:to>
    <xdr:graphicFrame macro="">
      <xdr:nvGraphicFramePr>
        <xdr:cNvPr id="14" name="Gráfico 13"/>
        <xdr:cNvGraphicFramePr/>
      </xdr:nvGraphicFramePr>
      <xdr:xfrm>
        <a:off x="16649700" y="23155275"/>
        <a:ext cx="6400800" cy="3733800"/>
      </xdr:xfrm>
      <a:graphic>
        <a:graphicData uri="http://schemas.openxmlformats.org/drawingml/2006/chart">
          <c:chart xmlns:c="http://schemas.openxmlformats.org/drawingml/2006/chart" r:id="rId12"/>
        </a:graphicData>
      </a:graphic>
    </xdr:graphicFrame>
    <xdr:clientData/>
  </xdr:twoCellAnchor>
  <xdr:twoCellAnchor>
    <xdr:from>
      <xdr:col>11</xdr:col>
      <xdr:colOff>104775</xdr:colOff>
      <xdr:row>105</xdr:row>
      <xdr:rowOff>104775</xdr:rowOff>
    </xdr:from>
    <xdr:to>
      <xdr:col>19</xdr:col>
      <xdr:colOff>428625</xdr:colOff>
      <xdr:row>120</xdr:row>
      <xdr:rowOff>38100</xdr:rowOff>
    </xdr:to>
    <xdr:graphicFrame macro="">
      <xdr:nvGraphicFramePr>
        <xdr:cNvPr id="22" name="Gráfico 21"/>
        <xdr:cNvGraphicFramePr/>
      </xdr:nvGraphicFramePr>
      <xdr:xfrm>
        <a:off x="10201275" y="23126700"/>
        <a:ext cx="6419850" cy="3733800"/>
      </xdr:xfrm>
      <a:graphic>
        <a:graphicData uri="http://schemas.openxmlformats.org/drawingml/2006/chart">
          <c:chart xmlns:c="http://schemas.openxmlformats.org/drawingml/2006/chart" r:id="rId13"/>
        </a:graphicData>
      </a:graphic>
    </xdr:graphicFrame>
    <xdr:clientData/>
  </xdr:twoCellAnchor>
  <xdr:twoCellAnchor>
    <xdr:from>
      <xdr:col>11</xdr:col>
      <xdr:colOff>142875</xdr:colOff>
      <xdr:row>126</xdr:row>
      <xdr:rowOff>95250</xdr:rowOff>
    </xdr:from>
    <xdr:to>
      <xdr:col>19</xdr:col>
      <xdr:colOff>628650</xdr:colOff>
      <xdr:row>141</xdr:row>
      <xdr:rowOff>304800</xdr:rowOff>
    </xdr:to>
    <xdr:graphicFrame macro="">
      <xdr:nvGraphicFramePr>
        <xdr:cNvPr id="23" name="Gráfico 22"/>
        <xdr:cNvGraphicFramePr/>
      </xdr:nvGraphicFramePr>
      <xdr:xfrm>
        <a:off x="10239375" y="28394025"/>
        <a:ext cx="6581775" cy="4048125"/>
      </xdr:xfrm>
      <a:graphic>
        <a:graphicData uri="http://schemas.openxmlformats.org/drawingml/2006/chart">
          <c:chart xmlns:c="http://schemas.openxmlformats.org/drawingml/2006/chart" r:id="rId1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6"/>
  <sheetViews>
    <sheetView showGridLines="0" zoomScale="85" zoomScaleNormal="85" workbookViewId="0" topLeftCell="A5">
      <selection activeCell="B6" sqref="B6"/>
    </sheetView>
  </sheetViews>
  <sheetFormatPr defaultColWidth="11.421875" defaultRowHeight="15"/>
  <cols>
    <col min="1" max="1" width="13.140625" style="0" customWidth="1"/>
    <col min="2" max="2" width="91.28125" style="0" customWidth="1"/>
  </cols>
  <sheetData>
    <row r="1" spans="1:2" ht="15.75">
      <c r="A1" s="430" t="s">
        <v>469</v>
      </c>
      <c r="B1" s="430"/>
    </row>
    <row r="2" spans="1:2" ht="15">
      <c r="A2" s="431" t="s">
        <v>505</v>
      </c>
      <c r="B2" s="431"/>
    </row>
    <row r="3" spans="1:2" ht="34.9" customHeight="1">
      <c r="A3" s="432" t="s">
        <v>525</v>
      </c>
      <c r="B3" s="432"/>
    </row>
    <row r="4" ht="15.75" thickBot="1"/>
    <row r="5" spans="1:2" ht="15.75" thickBot="1">
      <c r="A5" s="304" t="s">
        <v>477</v>
      </c>
      <c r="B5" s="305" t="s">
        <v>428</v>
      </c>
    </row>
    <row r="6" spans="1:2" ht="30">
      <c r="A6" s="306" t="s">
        <v>470</v>
      </c>
      <c r="B6" s="312" t="s">
        <v>478</v>
      </c>
    </row>
    <row r="7" spans="1:2" ht="45">
      <c r="A7" s="307" t="s">
        <v>472</v>
      </c>
      <c r="B7" s="313" t="s">
        <v>479</v>
      </c>
    </row>
    <row r="8" spans="1:2" ht="30">
      <c r="A8" s="307" t="s">
        <v>473</v>
      </c>
      <c r="B8" s="313" t="s">
        <v>490</v>
      </c>
    </row>
    <row r="9" spans="1:2" ht="30">
      <c r="A9" s="307" t="s">
        <v>474</v>
      </c>
      <c r="B9" s="314" t="s">
        <v>491</v>
      </c>
    </row>
    <row r="10" spans="1:2" ht="30">
      <c r="A10" s="307" t="s">
        <v>475</v>
      </c>
      <c r="B10" s="313" t="s">
        <v>503</v>
      </c>
    </row>
    <row r="11" spans="1:2" ht="30">
      <c r="A11" s="307" t="s">
        <v>476</v>
      </c>
      <c r="B11" s="313" t="s">
        <v>504</v>
      </c>
    </row>
    <row r="12" spans="1:2" ht="30">
      <c r="A12" s="307" t="s">
        <v>480</v>
      </c>
      <c r="B12" s="313" t="s">
        <v>526</v>
      </c>
    </row>
    <row r="13" spans="1:2" ht="30" customHeight="1">
      <c r="A13" s="307" t="s">
        <v>481</v>
      </c>
      <c r="B13" s="313" t="s">
        <v>527</v>
      </c>
    </row>
    <row r="14" spans="1:2" ht="37.9" customHeight="1">
      <c r="A14" s="307" t="s">
        <v>482</v>
      </c>
      <c r="B14" s="313" t="s">
        <v>528</v>
      </c>
    </row>
    <row r="15" spans="1:2" ht="30">
      <c r="A15" s="307" t="s">
        <v>483</v>
      </c>
      <c r="B15" s="313" t="s">
        <v>529</v>
      </c>
    </row>
    <row r="16" spans="1:2" ht="15.75">
      <c r="A16" s="307" t="s">
        <v>484</v>
      </c>
      <c r="B16" s="313" t="s">
        <v>530</v>
      </c>
    </row>
    <row r="17" spans="1:2" ht="30">
      <c r="A17" s="307" t="s">
        <v>485</v>
      </c>
      <c r="B17" s="313" t="s">
        <v>531</v>
      </c>
    </row>
    <row r="18" spans="1:2" ht="30">
      <c r="A18" s="311" t="s">
        <v>486</v>
      </c>
      <c r="B18" s="313" t="s">
        <v>532</v>
      </c>
    </row>
    <row r="19" spans="1:2" ht="30">
      <c r="A19" s="307" t="s">
        <v>487</v>
      </c>
      <c r="B19" s="313" t="s">
        <v>533</v>
      </c>
    </row>
    <row r="20" spans="1:2" ht="15.75">
      <c r="A20" s="307" t="s">
        <v>488</v>
      </c>
      <c r="B20" s="313" t="s">
        <v>534</v>
      </c>
    </row>
    <row r="21" spans="1:2" ht="30">
      <c r="A21" s="307" t="s">
        <v>489</v>
      </c>
      <c r="B21" s="313" t="s">
        <v>535</v>
      </c>
    </row>
    <row r="22" spans="1:2" ht="30">
      <c r="A22" s="307" t="s">
        <v>493</v>
      </c>
      <c r="B22" s="313" t="s">
        <v>536</v>
      </c>
    </row>
    <row r="23" spans="1:2" ht="30">
      <c r="A23" s="307" t="s">
        <v>494</v>
      </c>
      <c r="B23" s="313" t="s">
        <v>495</v>
      </c>
    </row>
    <row r="24" spans="1:2" ht="45">
      <c r="A24" s="307" t="s">
        <v>498</v>
      </c>
      <c r="B24" s="313" t="s">
        <v>537</v>
      </c>
    </row>
    <row r="25" spans="1:2" ht="45">
      <c r="A25" s="307" t="s">
        <v>499</v>
      </c>
      <c r="B25" s="313" t="s">
        <v>538</v>
      </c>
    </row>
    <row r="26" spans="1:2" ht="15.75">
      <c r="A26" s="307" t="s">
        <v>500</v>
      </c>
      <c r="B26" s="313" t="s">
        <v>501</v>
      </c>
    </row>
    <row r="27" spans="1:2" ht="30.75" thickBot="1">
      <c r="A27" s="308" t="s">
        <v>497</v>
      </c>
      <c r="B27" s="315" t="s">
        <v>502</v>
      </c>
    </row>
    <row r="28" spans="1:2" ht="16.5" thickBot="1">
      <c r="A28" s="309"/>
      <c r="B28" s="310"/>
    </row>
    <row r="29" spans="1:2" ht="15.75">
      <c r="A29" s="435" t="s">
        <v>539</v>
      </c>
      <c r="B29" s="436"/>
    </row>
    <row r="30" spans="1:2" ht="67.9" customHeight="1">
      <c r="A30" s="433" t="s">
        <v>506</v>
      </c>
      <c r="B30" s="434"/>
    </row>
    <row r="31" spans="1:2" ht="64.15" customHeight="1">
      <c r="A31" s="428" t="s">
        <v>543</v>
      </c>
      <c r="B31" s="429"/>
    </row>
    <row r="32" spans="1:2" ht="46.9" customHeight="1">
      <c r="A32" s="428" t="s">
        <v>542</v>
      </c>
      <c r="B32" s="429"/>
    </row>
    <row r="33" spans="1:2" ht="33" customHeight="1">
      <c r="A33" s="428" t="s">
        <v>545</v>
      </c>
      <c r="B33" s="429"/>
    </row>
    <row r="34" spans="1:2" ht="64.9" customHeight="1">
      <c r="A34" s="426" t="s">
        <v>541</v>
      </c>
      <c r="B34" s="427"/>
    </row>
    <row r="35" spans="1:2" ht="52.15" customHeight="1">
      <c r="A35" s="426" t="s">
        <v>540</v>
      </c>
      <c r="B35" s="427"/>
    </row>
    <row r="36" spans="1:2" ht="49.9" customHeight="1" thickBot="1">
      <c r="A36" s="424" t="s">
        <v>544</v>
      </c>
      <c r="B36" s="425"/>
    </row>
  </sheetData>
  <mergeCells count="11">
    <mergeCell ref="A36:B36"/>
    <mergeCell ref="A35:B35"/>
    <mergeCell ref="A33:B33"/>
    <mergeCell ref="A34:B34"/>
    <mergeCell ref="A1:B1"/>
    <mergeCell ref="A2:B2"/>
    <mergeCell ref="A3:B3"/>
    <mergeCell ref="A30:B30"/>
    <mergeCell ref="A29:B29"/>
    <mergeCell ref="A31:B31"/>
    <mergeCell ref="A32:B32"/>
  </mergeCells>
  <hyperlinks>
    <hyperlink ref="B6" location="'PIB-MPAL CORRRIENTES ANUAL'!A1" display="Valor Agregado por grandes ramas de actividad, sector Económico y PIB para los 125 municipios de Antioquia anual Cifras a precios corrientes ,  Miles de  millones de pesos"/>
    <hyperlink ref="B7" location="'PIB-MPAL CONSTANTES ANUAL'!A1" display="Valor Agregado por grandes ramas de actividad, sector Económico y PIB para los 125 municipios de Antioquia anual Cifras a precios constantes, Series encadenadas de volumen con año de referencia 2015 Miles de  millones de pesos"/>
    <hyperlink ref="B8" location="'SUBREGIONAL CORRRIENTES ANUAL'!A1" display="Valor Agregado por grandes ramas de actividad, sector Económico y PIB para los 9 subregiones de Antioquia anual Cifras a precios corrientes ,  Miles de  millones de pesos"/>
    <hyperlink ref="B9" location="'SUBREGIONAL CORRRIENTES ANUAL'!A18" display="Participación porcentual del Valor Agregado por grandes ramas de actividad, sector Económico y PIB para los 9 subregiones de Antioquia en el total Departamental anual"/>
    <hyperlink ref="B10" location="'SUBREGIONAL CORRRIENTES ANUAL'!A38" display="Distribución porcentual de las actividades y ramas de económicas en el  valor Agregado, en las 9 subregiones de Antioquia anual"/>
    <hyperlink ref="B11" location="'SUBREGIONAL CORRRIENTES ANUAL'!A52" display="Coeficiente de especialización regional por actividades y ramas de económicas, en las 9 subregiones de Antioquia anual"/>
    <hyperlink ref="B12" location="'Ficha Municipal'!A7" display="Producto Interno Bruto a precios corrientes municipal, subregional y Departamental (miles de Millones de pesos) 2015 - 2020"/>
    <hyperlink ref="B13" location="'Ficha Municipal'!A10" display="Participación % municipal en la subregión y Departamento 2015 - 2020"/>
    <hyperlink ref="B14" location="'Ficha Municipal'!A19" display="Producto Interno Bruto  municipal, Subregional y Departamental en precios constantes, Series encadenadas de volumen con año de referencia 2015,  Años 2015 - 2020 (miles de Millones de pesos)"/>
    <hyperlink ref="B15" location="'Ficha Municipal'!A27" display="Tasa de variación del Producto Interno Bruto a precios constantes municipal, Subregional y Departamental, Series encadenadas de volumen con año de referencia 2015,  2016 - 2020"/>
    <hyperlink ref="B16" location="'Ficha Municipal'!A27" display="Valor Agregado municipal en precios corrientes por sectores 2015 - 2020"/>
    <hyperlink ref="B17" location="'Ficha Municipal'!A44" display="Distribución porcentual del Valor Agregado municipal en precios corrientes por sectores Económicos 2015 - 2020"/>
    <hyperlink ref="B18" location="'Ficha Municipal'!A51" display="Valor Agregado municipal en precios constantes, Series encadenadas de volumen con año de referencia 2015 por sectores Económicos  2015 - 2020"/>
    <hyperlink ref="B19" location="'Ficha Municipal'!A59" display="Tasas de variación valor Agregado municipal en precios constantes, Series encadenadas de volumen con año de referencia 2015 por sectores Económicos  2016 - 2020"/>
    <hyperlink ref="B20" location="'Ficha Municipal'!A89" display="Valor Agregado municipal en precios corrientes por ramas de actividad económica 2015 - 2020"/>
    <hyperlink ref="B21" location="'Ficha Municipal'!A116" display="Distribución del Valor Agregado municipal en precios corrientes por ramas de actividad económica  2015 - 2020"/>
    <hyperlink ref="B22" location="'Ficha Municipal'!A143" display="Valor Agregado municipal en precios constantes, Series encadenadas de volumen con año de referencia 2015, por ramas de actividad 2015 - 2020"/>
    <hyperlink ref="B23" location="'Ficha Municipal'!A161" display="Tasas de variación del valor Agregado municipal a precios constantes, Series encadenadas de volumen con año de referencia 2015, por ramas de actividad"/>
    <hyperlink ref="B24" location="'PIB-Mpal 2015-2020 Corrient '!A1" display="Valor Agregado por grandes ramas de actividad, sector Económico para los 125 municipios de Antioquia, y PIB entre los años 2015 - 2020 Cifras a precios corrientes en miles de millones de pesos"/>
    <hyperlink ref="B25" location="'PIB Mpal 2015-2020 Cons'!A1" display="Valor Agregado por grandes ramas de actividad, sector Económico y PIB para los 125 municipios de Antioquia entre los años 2015 - 2020 Cifras a precios constantes, Series encadenadas de volumen con año de referencia 2015 Miles de  millones de pesos"/>
    <hyperlink ref="B26" location="PIB_DEPTAL_DANE!A1" display="Producto Interno Bruto por departamento de Antioquia - Base 2015"/>
    <hyperlink ref="B27" location="POBLACION!A1" display="POBLACIÓN TOTAL POR MUNICIPIOS DEPARTAMENTO DE ANTIOQUIA 1985 -2035 (Fuente: Retroproyecciones y proyecciones DANE publicadas 22/03/2023)"/>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63"/>
  <sheetViews>
    <sheetView showGridLines="0" zoomScale="55" zoomScaleNormal="55" workbookViewId="0" topLeftCell="A1">
      <selection activeCell="A1" sqref="A1:V1"/>
    </sheetView>
  </sheetViews>
  <sheetFormatPr defaultColWidth="11.421875" defaultRowHeight="15"/>
  <cols>
    <col min="1" max="1" width="12.57421875" style="0" customWidth="1"/>
    <col min="2" max="2" width="31.8515625" style="0" customWidth="1"/>
    <col min="3" max="3" width="53.7109375" style="0" customWidth="1"/>
    <col min="4" max="4" width="57.7109375" style="0" customWidth="1"/>
    <col min="5" max="5" width="12.28125" style="0" bestFit="1" customWidth="1"/>
    <col min="6" max="6" width="11.7109375" style="0" bestFit="1" customWidth="1"/>
    <col min="7" max="7" width="13.28125" style="0" bestFit="1" customWidth="1"/>
    <col min="8" max="8" width="12.140625" style="0" bestFit="1" customWidth="1"/>
    <col min="9" max="9" width="19.7109375" style="0" bestFit="1" customWidth="1"/>
    <col min="10" max="10" width="17.140625" style="0" bestFit="1" customWidth="1"/>
    <col min="11" max="11" width="11.7109375" style="0" bestFit="1" customWidth="1"/>
    <col min="12" max="12" width="11.28125" style="0" bestFit="1" customWidth="1"/>
    <col min="13" max="13" width="12.421875" style="0" bestFit="1" customWidth="1"/>
    <col min="14" max="14" width="12.8515625" style="0" customWidth="1"/>
    <col min="15" max="15" width="17.140625" style="0" bestFit="1" customWidth="1"/>
    <col min="16" max="16" width="27.57421875" style="0" bestFit="1" customWidth="1"/>
    <col min="17" max="17" width="12.421875" style="0" bestFit="1" customWidth="1"/>
    <col min="18" max="18" width="12.8515625" style="0" bestFit="1" customWidth="1"/>
    <col min="19" max="20" width="13.7109375" style="0" bestFit="1" customWidth="1"/>
    <col min="21" max="21" width="12.421875" style="0" bestFit="1" customWidth="1"/>
    <col min="22" max="22" width="14.28125" style="0" bestFit="1" customWidth="1"/>
    <col min="24" max="24" width="15.421875" style="0" bestFit="1" customWidth="1"/>
    <col min="25" max="26" width="12.8515625" style="0" bestFit="1" customWidth="1"/>
    <col min="35" max="35" width="13.28125" style="0" bestFit="1" customWidth="1"/>
  </cols>
  <sheetData>
    <row r="1" spans="1:23" ht="23.25">
      <c r="A1" s="443" t="s">
        <v>471</v>
      </c>
      <c r="B1" s="443"/>
      <c r="C1" s="443"/>
      <c r="D1" s="443"/>
      <c r="E1" s="443"/>
      <c r="F1" s="443"/>
      <c r="G1" s="443"/>
      <c r="H1" s="443"/>
      <c r="I1" s="443"/>
      <c r="J1" s="443"/>
      <c r="K1" s="443"/>
      <c r="L1" s="443"/>
      <c r="M1" s="443"/>
      <c r="N1" s="443"/>
      <c r="O1" s="443"/>
      <c r="P1" s="443"/>
      <c r="Q1" s="443"/>
      <c r="R1" s="443"/>
      <c r="S1" s="443"/>
      <c r="T1" s="443"/>
      <c r="U1" s="443"/>
      <c r="V1" s="443"/>
      <c r="W1" s="86" t="s">
        <v>410</v>
      </c>
    </row>
    <row r="2" spans="1:23" ht="43.15" customHeight="1" thickBot="1">
      <c r="A2" s="444" t="str">
        <f>"Valor Agregado por grandes ramas de actividad, sector Económico y PIB para los 125 municipios de Antioquia año: "&amp;W2&amp;IF(OR(W2=2021,W2=2020)," provisional ",IF(W2=2022," preliminar ",""))&amp;"
Cifras a precios corrientes ,  Miles de  millones de pesos"</f>
        <v>Valor Agregado por grandes ramas de actividad, sector Económico y PIB para los 125 municipios de Antioquia año: 2022 preliminar 
Cifras a precios corrientes ,  Miles de  millones de pesos</v>
      </c>
      <c r="B2" s="444"/>
      <c r="C2" s="444"/>
      <c r="D2" s="444"/>
      <c r="E2" s="444"/>
      <c r="F2" s="444"/>
      <c r="G2" s="444"/>
      <c r="H2" s="444"/>
      <c r="I2" s="444"/>
      <c r="J2" s="444"/>
      <c r="K2" s="444"/>
      <c r="L2" s="444"/>
      <c r="M2" s="444"/>
      <c r="N2" s="444"/>
      <c r="O2" s="444"/>
      <c r="P2" s="444"/>
      <c r="Q2" s="444"/>
      <c r="R2" s="444"/>
      <c r="S2" s="444"/>
      <c r="T2" s="444"/>
      <c r="U2" s="444"/>
      <c r="V2" s="444"/>
      <c r="W2" s="87">
        <v>2022</v>
      </c>
    </row>
    <row r="3" ht="15.75" thickBot="1"/>
    <row r="4" spans="1:36" ht="193.15" customHeight="1" thickBot="1">
      <c r="A4" s="41" t="s">
        <v>351</v>
      </c>
      <c r="B4" s="42" t="s">
        <v>352</v>
      </c>
      <c r="C4" s="42" t="s">
        <v>353</v>
      </c>
      <c r="D4" s="43" t="s">
        <v>354</v>
      </c>
      <c r="E4" s="1" t="s">
        <v>7</v>
      </c>
      <c r="F4" s="1" t="s">
        <v>8</v>
      </c>
      <c r="G4" s="1" t="s">
        <v>10</v>
      </c>
      <c r="H4" s="1" t="s">
        <v>11</v>
      </c>
      <c r="I4" s="1" t="s">
        <v>13</v>
      </c>
      <c r="J4" s="1" t="s">
        <v>14</v>
      </c>
      <c r="K4" s="1" t="s">
        <v>15</v>
      </c>
      <c r="L4" s="1" t="s">
        <v>16</v>
      </c>
      <c r="M4" s="1" t="s">
        <v>17</v>
      </c>
      <c r="N4" s="1" t="s">
        <v>18</v>
      </c>
      <c r="O4" s="1" t="s">
        <v>19</v>
      </c>
      <c r="P4" s="161" t="s">
        <v>20</v>
      </c>
      <c r="Q4" s="169" t="s">
        <v>9</v>
      </c>
      <c r="R4" s="44" t="s">
        <v>12</v>
      </c>
      <c r="S4" s="48" t="s">
        <v>21</v>
      </c>
      <c r="T4" s="207" t="s">
        <v>315</v>
      </c>
      <c r="U4" s="205" t="s">
        <v>318</v>
      </c>
      <c r="V4" s="92" t="s">
        <v>316</v>
      </c>
      <c r="W4" s="93" t="s">
        <v>415</v>
      </c>
      <c r="X4" s="2" t="s">
        <v>464</v>
      </c>
      <c r="Y4" s="207" t="s">
        <v>465</v>
      </c>
      <c r="Z4" s="280" t="s">
        <v>466</v>
      </c>
      <c r="AA4" s="207" t="s">
        <v>467</v>
      </c>
      <c r="AB4" s="207" t="s">
        <v>468</v>
      </c>
      <c r="AE4" s="449" t="s">
        <v>418</v>
      </c>
      <c r="AF4" s="449"/>
      <c r="AG4" s="449"/>
      <c r="AH4" s="449"/>
      <c r="AI4" s="449"/>
      <c r="AJ4" s="449"/>
    </row>
    <row r="5" spans="1:36" ht="15">
      <c r="A5" s="54"/>
      <c r="B5" s="55"/>
      <c r="C5" s="45"/>
      <c r="D5" s="46" t="s">
        <v>355</v>
      </c>
      <c r="E5" s="49">
        <f>E6+E17+E24+E31+E42+E60+E80+E104+E128</f>
        <v>16076.675538902538</v>
      </c>
      <c r="F5" s="49">
        <f aca="true" t="shared" si="0" ref="F5:V5">F6+F17+F24+F31+F42+F60+F80+F104+F128</f>
        <v>7989.422099280342</v>
      </c>
      <c r="G5" s="49">
        <f t="shared" si="0"/>
        <v>32094.147048433373</v>
      </c>
      <c r="H5" s="49">
        <f t="shared" si="0"/>
        <v>8144.682305023748</v>
      </c>
      <c r="I5" s="49">
        <f t="shared" si="0"/>
        <v>10950.87284438894</v>
      </c>
      <c r="J5" s="49">
        <f t="shared" si="0"/>
        <v>38402.258889805555</v>
      </c>
      <c r="K5" s="49">
        <f t="shared" si="0"/>
        <v>5166.531917027077</v>
      </c>
      <c r="L5" s="49">
        <f t="shared" si="0"/>
        <v>9165.435101750461</v>
      </c>
      <c r="M5" s="49">
        <f t="shared" si="0"/>
        <v>15733.59924227966</v>
      </c>
      <c r="N5" s="49">
        <f t="shared" si="0"/>
        <v>17788.544660905176</v>
      </c>
      <c r="O5" s="49">
        <f t="shared" si="0"/>
        <v>22357.050281046417</v>
      </c>
      <c r="P5" s="88">
        <f t="shared" si="0"/>
        <v>7238.592858140104</v>
      </c>
      <c r="Q5" s="192">
        <f t="shared" si="0"/>
        <v>24066.09763818288</v>
      </c>
      <c r="R5" s="49">
        <f t="shared" si="0"/>
        <v>40238.82935345713</v>
      </c>
      <c r="S5" s="193">
        <f t="shared" si="0"/>
        <v>126802.88579534338</v>
      </c>
      <c r="T5" s="208">
        <f t="shared" si="0"/>
        <v>191107.81278698338</v>
      </c>
      <c r="U5" s="187">
        <f t="shared" si="0"/>
        <v>21407.144568549997</v>
      </c>
      <c r="V5" s="88">
        <f t="shared" si="0"/>
        <v>212514.95735553338</v>
      </c>
      <c r="W5" s="94">
        <f>V5/$V$5</f>
        <v>1</v>
      </c>
      <c r="X5" s="208">
        <f aca="true" t="shared" si="1" ref="X5">X6+X17+X24+X31+X42+X60+X80+X104+X128</f>
        <v>6787846</v>
      </c>
      <c r="Y5" s="265">
        <f>(T5/X5)*1000000</f>
        <v>28154.41198680456</v>
      </c>
      <c r="Z5" s="270">
        <f>(V5/X5)*1000000</f>
        <v>31308.15833999967</v>
      </c>
      <c r="AA5" s="281">
        <f>LOG(Y5)</f>
        <v>4.449546461403442</v>
      </c>
      <c r="AB5" s="281">
        <f>LOG(Z5)</f>
        <v>4.495657521583716</v>
      </c>
      <c r="AE5" s="450" t="s">
        <v>419</v>
      </c>
      <c r="AF5" s="451"/>
      <c r="AG5" s="451"/>
      <c r="AH5" s="451"/>
      <c r="AI5" s="451"/>
      <c r="AJ5" s="452"/>
    </row>
    <row r="6" spans="1:36" ht="15">
      <c r="A6" s="56" t="s">
        <v>22</v>
      </c>
      <c r="B6" s="47" t="s">
        <v>356</v>
      </c>
      <c r="C6" s="47"/>
      <c r="D6" s="47"/>
      <c r="E6" s="50">
        <f>SUM(E7:E16)</f>
        <v>582.239704319833</v>
      </c>
      <c r="F6" s="50">
        <f aca="true" t="shared" si="2" ref="F6:V6">SUM(F7:F16)</f>
        <v>440.0530152538536</v>
      </c>
      <c r="G6" s="50">
        <f t="shared" si="2"/>
        <v>24934.374817400683</v>
      </c>
      <c r="H6" s="50">
        <f t="shared" si="2"/>
        <v>5612.658272358866</v>
      </c>
      <c r="I6" s="50">
        <f t="shared" si="2"/>
        <v>7205.023641168041</v>
      </c>
      <c r="J6" s="50">
        <f t="shared" si="2"/>
        <v>27941.47962705511</v>
      </c>
      <c r="K6" s="50">
        <f t="shared" si="2"/>
        <v>3758.1531534726905</v>
      </c>
      <c r="L6" s="50">
        <f t="shared" si="2"/>
        <v>8315.387456548564</v>
      </c>
      <c r="M6" s="50">
        <f t="shared" si="2"/>
        <v>11779.22195993281</v>
      </c>
      <c r="N6" s="50">
        <f t="shared" si="2"/>
        <v>12658.476130709132</v>
      </c>
      <c r="O6" s="50">
        <f t="shared" si="2"/>
        <v>15176.546295193928</v>
      </c>
      <c r="P6" s="89">
        <f t="shared" si="2"/>
        <v>5193.7091700567225</v>
      </c>
      <c r="Q6" s="194">
        <f t="shared" si="2"/>
        <v>1022.2927195736863</v>
      </c>
      <c r="R6" s="50">
        <f t="shared" si="2"/>
        <v>30547.033089759552</v>
      </c>
      <c r="S6" s="195">
        <f t="shared" si="2"/>
        <v>92027.997434137</v>
      </c>
      <c r="T6" s="209">
        <f t="shared" si="2"/>
        <v>123597.32324347021</v>
      </c>
      <c r="U6" s="188">
        <f t="shared" si="2"/>
        <v>13844.885399363357</v>
      </c>
      <c r="V6" s="89">
        <f t="shared" si="2"/>
        <v>137442.20864283355</v>
      </c>
      <c r="W6" s="94">
        <f aca="true" t="shared" si="3" ref="W6:W69">V6/$V$5</f>
        <v>0.646741341659521</v>
      </c>
      <c r="X6" s="209">
        <f aca="true" t="shared" si="4" ref="X6">SUM(X7:X16)</f>
        <v>4109990</v>
      </c>
      <c r="Y6" s="263">
        <f aca="true" t="shared" si="5" ref="Y6:Y69">(T6/X6)*1000000</f>
        <v>30072.414590660857</v>
      </c>
      <c r="Z6" s="275">
        <f aca="true" t="shared" si="6" ref="Z6:Z69">(V6/X6)*1000000</f>
        <v>33441.00804207153</v>
      </c>
      <c r="AA6" s="278">
        <f aca="true" t="shared" si="7" ref="AA6:AA69">LOG(Y6)</f>
        <v>4.478168300109158</v>
      </c>
      <c r="AB6" s="278">
        <f aca="true" t="shared" si="8" ref="AB6:AB69">LOG(Z6)</f>
        <v>4.524279360289432</v>
      </c>
      <c r="AE6" s="437" t="s">
        <v>420</v>
      </c>
      <c r="AF6" s="438"/>
      <c r="AG6" s="438"/>
      <c r="AH6" s="438"/>
      <c r="AI6" s="438"/>
      <c r="AJ6" s="439"/>
    </row>
    <row r="7" spans="1:36" ht="15">
      <c r="A7" s="35" t="s">
        <v>190</v>
      </c>
      <c r="B7" s="32" t="s">
        <v>24</v>
      </c>
      <c r="C7" s="33" t="s">
        <v>357</v>
      </c>
      <c r="D7" s="32" t="s">
        <v>358</v>
      </c>
      <c r="E7" s="51">
        <f>SUMIFS('PIB-Mpal 2015-2022 Corrient '!H$5:H$1012,'PIB-Mpal 2015-2022 Corrient '!$A$5:$A$1012,$W$2,'PIB-Mpal 2015-2022 Corrient '!$E$5:$E$1012,$A7)</f>
        <v>73.84252497752192</v>
      </c>
      <c r="F7" s="51">
        <f>SUMIFS('PIB-Mpal 2015-2022 Corrient '!I$5:I$1012,'PIB-Mpal 2015-2022 Corrient '!$A$5:$A$1012,$W$2,'PIB-Mpal 2015-2022 Corrient '!$E$5:$E$1012,$A7)</f>
        <v>82.76359266218955</v>
      </c>
      <c r="G7" s="51">
        <f>SUMIFS('PIB-Mpal 2015-2022 Corrient '!K$5:K$1012,'PIB-Mpal 2015-2022 Corrient '!$A$5:$A$1012,$W$2,'PIB-Mpal 2015-2022 Corrient '!$E$5:$E$1012,$A7)</f>
        <v>11632.587697874445</v>
      </c>
      <c r="H7" s="51">
        <f>SUMIFS('PIB-Mpal 2015-2022 Corrient '!L$5:L$1012,'PIB-Mpal 2015-2022 Corrient '!$A$5:$A$1012,$W$2,'PIB-Mpal 2015-2022 Corrient '!$E$5:$E$1012,$A7)</f>
        <v>3680.6853296047793</v>
      </c>
      <c r="I7" s="51">
        <f>SUMIFS('PIB-Mpal 2015-2022 Corrient '!N$5:N$1012,'PIB-Mpal 2015-2022 Corrient '!$A$5:$A$1012,$W$2,'PIB-Mpal 2015-2022 Corrient '!$E$5:$E$1012,$A7)</f>
        <v>4524.769364612252</v>
      </c>
      <c r="J7" s="51">
        <f>SUMIFS('PIB-Mpal 2015-2022 Corrient '!O$5:O$1012,'PIB-Mpal 2015-2022 Corrient '!$A$5:$A$1012,$W$2,'PIB-Mpal 2015-2022 Corrient '!$E$5:$E$1012,$A7)</f>
        <v>18235.24306986223</v>
      </c>
      <c r="K7" s="51">
        <f>SUMIFS('PIB-Mpal 2015-2022 Corrient '!P$5:P$1012,'PIB-Mpal 2015-2022 Corrient '!$A$5:$A$1012,$W$2,'PIB-Mpal 2015-2022 Corrient '!$E$5:$E$1012,$A7)</f>
        <v>2378.21994163945</v>
      </c>
      <c r="L7" s="51">
        <f>SUMIFS('PIB-Mpal 2015-2022 Corrient '!Q$5:Q$1012,'PIB-Mpal 2015-2022 Corrient '!$A$5:$A$1012,$W$2,'PIB-Mpal 2015-2022 Corrient '!$E$5:$E$1012,$A7)</f>
        <v>7096.416826422341</v>
      </c>
      <c r="M7" s="51">
        <f>SUMIFS('PIB-Mpal 2015-2022 Corrient '!R$5:R$1012,'PIB-Mpal 2015-2022 Corrient '!$A$5:$A$1012,$W$2,'PIB-Mpal 2015-2022 Corrient '!$E$5:$E$1012,$A7)</f>
        <v>7338.116442628569</v>
      </c>
      <c r="N7" s="51">
        <f>SUMIFS('PIB-Mpal 2015-2022 Corrient '!S$5:S$1012,'PIB-Mpal 2015-2022 Corrient '!$A$5:$A$1012,$W$2,'PIB-Mpal 2015-2022 Corrient '!$E$5:$E$1012,$A7)</f>
        <v>8417.963712717403</v>
      </c>
      <c r="O7" s="51">
        <f>SUMIFS('PIB-Mpal 2015-2022 Corrient '!T$5:T$1012,'PIB-Mpal 2015-2022 Corrient '!$A$5:$A$1012,$W$2,'PIB-Mpal 2015-2022 Corrient '!$E$5:$E$1012,$A7)</f>
        <v>10684.199697863083</v>
      </c>
      <c r="P7" s="153">
        <f>SUMIFS('PIB-Mpal 2015-2022 Corrient '!U$5:U$1012,'PIB-Mpal 2015-2022 Corrient '!$A$5:$A$1012,$W$2,'PIB-Mpal 2015-2022 Corrient '!$E$5:$E$1012,$A7)</f>
        <v>3274.5379567774175</v>
      </c>
      <c r="Q7" s="159">
        <f>SUMIFS('PIB-Mpal 2015-2022 Corrient '!J$5:J$1012,'PIB-Mpal 2015-2022 Corrient '!$A$5:$A$1012,$W$2,'PIB-Mpal 2015-2022 Corrient '!$E$5:$E$1012,$A7)</f>
        <v>156.60611763971147</v>
      </c>
      <c r="R7" s="52">
        <f>SUMIFS('PIB-Mpal 2015-2022 Corrient '!M$5:M$1012,'PIB-Mpal 2015-2022 Corrient '!$A$5:$A$1012,$W$2,'PIB-Mpal 2015-2022 Corrient '!$E$5:$E$1012,$A7)</f>
        <v>15313.273027479225</v>
      </c>
      <c r="S7" s="53">
        <f>SUMIFS('PIB-Mpal 2015-2022 Corrient '!V$5:V$1012,'PIB-Mpal 2015-2022 Corrient '!$A$5:$A$1012,$W$2,'PIB-Mpal 2015-2022 Corrient '!$E$5:$E$1012,$A7)</f>
        <v>61949.46701252274</v>
      </c>
      <c r="T7" s="210">
        <f>SUMIFS('PIB-Mpal 2015-2022 Corrient '!W$5:W$1012,'PIB-Mpal 2015-2022 Corrient '!$A$5:$A$1012,$W$2,'PIB-Mpal 2015-2022 Corrient '!$E$5:$E$1012,$A7)</f>
        <v>77419.34615764167</v>
      </c>
      <c r="U7" s="206">
        <f>SUMIFS('PIB-Mpal 2015-2022 Corrient '!X$5:X$1012,'PIB-Mpal 2015-2022 Corrient '!$A$5:$A$1012,$W$2,'PIB-Mpal 2015-2022 Corrient '!$E$5:$E$1012,$A7)</f>
        <v>8672.210264090962</v>
      </c>
      <c r="V7" s="90">
        <f>SUMIFS('PIB-Mpal 2015-2022 Corrient '!Y$5:Y$1012,'PIB-Mpal 2015-2022 Corrient '!$A$5:$A$1012,$W$2,'PIB-Mpal 2015-2022 Corrient '!$E$5:$E$1012,$A7)</f>
        <v>86091.55642173263</v>
      </c>
      <c r="W7" s="94">
        <f t="shared" si="3"/>
        <v>0.4051082215248649</v>
      </c>
      <c r="X7" s="273">
        <f>INDEX(POBLACION!$C$4:$W$128,MATCH(A7,POBLACION!$A$4:$A$128,0),MATCH($W$2,POBLACION!$C$3:$W$3,0))</f>
        <v>2572350</v>
      </c>
      <c r="Y7" s="263">
        <f t="shared" si="5"/>
        <v>30096.738840998183</v>
      </c>
      <c r="Z7" s="275">
        <f t="shared" si="6"/>
        <v>33468.056999137996</v>
      </c>
      <c r="AA7" s="278">
        <f t="shared" si="7"/>
        <v>4.4785194397769414</v>
      </c>
      <c r="AB7" s="278">
        <f t="shared" si="8"/>
        <v>4.524630499957215</v>
      </c>
      <c r="AE7" s="440" t="s">
        <v>327</v>
      </c>
      <c r="AF7" s="441"/>
      <c r="AG7" s="441"/>
      <c r="AH7" s="441"/>
      <c r="AI7" s="441"/>
      <c r="AJ7" s="442"/>
    </row>
    <row r="8" spans="1:36" ht="15">
      <c r="A8" s="35" t="s">
        <v>191</v>
      </c>
      <c r="B8" s="32" t="s">
        <v>24</v>
      </c>
      <c r="C8" s="33" t="s">
        <v>357</v>
      </c>
      <c r="D8" s="32" t="s">
        <v>27</v>
      </c>
      <c r="E8" s="51">
        <f>SUMIFS('PIB-Mpal 2015-2022 Corrient '!H$5:H$1012,'PIB-Mpal 2015-2022 Corrient '!$A$5:$A$1012,$W$2,'PIB-Mpal 2015-2022 Corrient '!$E$5:$E$1012,$A8)</f>
        <v>151.05016779455482</v>
      </c>
      <c r="F8" s="51">
        <f>SUMIFS('PIB-Mpal 2015-2022 Corrient '!I$5:I$1012,'PIB-Mpal 2015-2022 Corrient '!$A$5:$A$1012,$W$2,'PIB-Mpal 2015-2022 Corrient '!$E$5:$E$1012,$A8)</f>
        <v>85.17189497771625</v>
      </c>
      <c r="G8" s="51">
        <f>SUMIFS('PIB-Mpal 2015-2022 Corrient '!K$5:K$1012,'PIB-Mpal 2015-2022 Corrient '!$A$5:$A$1012,$W$2,'PIB-Mpal 2015-2022 Corrient '!$E$5:$E$1012,$A8)</f>
        <v>548.6226390105912</v>
      </c>
      <c r="H8" s="51">
        <f>SUMIFS('PIB-Mpal 2015-2022 Corrient '!L$5:L$1012,'PIB-Mpal 2015-2022 Corrient '!$A$5:$A$1012,$W$2,'PIB-Mpal 2015-2022 Corrient '!$E$5:$E$1012,$A8)</f>
        <v>80.20407766602796</v>
      </c>
      <c r="I8" s="51">
        <f>SUMIFS('PIB-Mpal 2015-2022 Corrient '!N$5:N$1012,'PIB-Mpal 2015-2022 Corrient '!$A$5:$A$1012,$W$2,'PIB-Mpal 2015-2022 Corrient '!$E$5:$E$1012,$A8)</f>
        <v>74.72279264847879</v>
      </c>
      <c r="J8" s="51">
        <f>SUMIFS('PIB-Mpal 2015-2022 Corrient '!O$5:O$1012,'PIB-Mpal 2015-2022 Corrient '!$A$5:$A$1012,$W$2,'PIB-Mpal 2015-2022 Corrient '!$E$5:$E$1012,$A8)</f>
        <v>328.66564028240015</v>
      </c>
      <c r="K8" s="51">
        <f>SUMIFS('PIB-Mpal 2015-2022 Corrient '!P$5:P$1012,'PIB-Mpal 2015-2022 Corrient '!$A$5:$A$1012,$W$2,'PIB-Mpal 2015-2022 Corrient '!$E$5:$E$1012,$A8)</f>
        <v>17.654954468403854</v>
      </c>
      <c r="L8" s="51">
        <f>SUMIFS('PIB-Mpal 2015-2022 Corrient '!Q$5:Q$1012,'PIB-Mpal 2015-2022 Corrient '!$A$5:$A$1012,$W$2,'PIB-Mpal 2015-2022 Corrient '!$E$5:$E$1012,$A8)</f>
        <v>7.183121918593009</v>
      </c>
      <c r="M8" s="51">
        <f>SUMIFS('PIB-Mpal 2015-2022 Corrient '!R$5:R$1012,'PIB-Mpal 2015-2022 Corrient '!$A$5:$A$1012,$W$2,'PIB-Mpal 2015-2022 Corrient '!$E$5:$E$1012,$A8)</f>
        <v>55.31774406113829</v>
      </c>
      <c r="N8" s="51">
        <f>SUMIFS('PIB-Mpal 2015-2022 Corrient '!S$5:S$1012,'PIB-Mpal 2015-2022 Corrient '!$A$5:$A$1012,$W$2,'PIB-Mpal 2015-2022 Corrient '!$E$5:$E$1012,$A8)</f>
        <v>99.85827927900964</v>
      </c>
      <c r="O8" s="51">
        <f>SUMIFS('PIB-Mpal 2015-2022 Corrient '!T$5:T$1012,'PIB-Mpal 2015-2022 Corrient '!$A$5:$A$1012,$W$2,'PIB-Mpal 2015-2022 Corrient '!$E$5:$E$1012,$A8)</f>
        <v>54.59374269902775</v>
      </c>
      <c r="P8" s="153">
        <f>SUMIFS('PIB-Mpal 2015-2022 Corrient '!U$5:U$1012,'PIB-Mpal 2015-2022 Corrient '!$A$5:$A$1012,$W$2,'PIB-Mpal 2015-2022 Corrient '!$E$5:$E$1012,$A8)</f>
        <v>30.69438927261437</v>
      </c>
      <c r="Q8" s="159">
        <f>SUMIFS('PIB-Mpal 2015-2022 Corrient '!J$5:J$1012,'PIB-Mpal 2015-2022 Corrient '!$A$5:$A$1012,$W$2,'PIB-Mpal 2015-2022 Corrient '!$E$5:$E$1012,$A8)</f>
        <v>236.22206277227107</v>
      </c>
      <c r="R8" s="52">
        <f>SUMIFS('PIB-Mpal 2015-2022 Corrient '!M$5:M$1012,'PIB-Mpal 2015-2022 Corrient '!$A$5:$A$1012,$W$2,'PIB-Mpal 2015-2022 Corrient '!$E$5:$E$1012,$A8)</f>
        <v>628.8267166766192</v>
      </c>
      <c r="S8" s="53">
        <f>SUMIFS('PIB-Mpal 2015-2022 Corrient '!V$5:V$1012,'PIB-Mpal 2015-2022 Corrient '!$A$5:$A$1012,$W$2,'PIB-Mpal 2015-2022 Corrient '!$E$5:$E$1012,$A8)</f>
        <v>668.6906646296658</v>
      </c>
      <c r="T8" s="210">
        <f>SUMIFS('PIB-Mpal 2015-2022 Corrient '!W$5:W$1012,'PIB-Mpal 2015-2022 Corrient '!$A$5:$A$1012,$W$2,'PIB-Mpal 2015-2022 Corrient '!$E$5:$E$1012,$A8)</f>
        <v>1533.739444078556</v>
      </c>
      <c r="U8" s="206">
        <f>SUMIFS('PIB-Mpal 2015-2022 Corrient '!X$5:X$1012,'PIB-Mpal 2015-2022 Corrient '!$A$5:$A$1012,$W$2,'PIB-Mpal 2015-2022 Corrient '!$E$5:$E$1012,$A8)</f>
        <v>171.8034523605487</v>
      </c>
      <c r="V8" s="90">
        <f>SUMIFS('PIB-Mpal 2015-2022 Corrient '!Y$5:Y$1012,'PIB-Mpal 2015-2022 Corrient '!$A$5:$A$1012,$W$2,'PIB-Mpal 2015-2022 Corrient '!$E$5:$E$1012,$A8)</f>
        <v>1705.5428964391049</v>
      </c>
      <c r="W8" s="94">
        <f t="shared" si="3"/>
        <v>0.008025519321850673</v>
      </c>
      <c r="X8" s="273">
        <f>INDEX(POBLACION!$C$4:$W$128,MATCH(A8,POBLACION!$A$4:$A$128,0),MATCH($W$2,POBLACION!$C$3:$W$3,0))</f>
        <v>55137</v>
      </c>
      <c r="Y8" s="263">
        <f t="shared" si="5"/>
        <v>27816.882385304896</v>
      </c>
      <c r="Z8" s="275">
        <f t="shared" si="6"/>
        <v>30932.82000179743</v>
      </c>
      <c r="AA8" s="278">
        <f t="shared" si="7"/>
        <v>4.444308454242313</v>
      </c>
      <c r="AB8" s="278">
        <f t="shared" si="8"/>
        <v>4.4904195144225865</v>
      </c>
      <c r="AE8" s="450" t="s">
        <v>421</v>
      </c>
      <c r="AF8" s="451"/>
      <c r="AG8" s="451"/>
      <c r="AH8" s="451"/>
      <c r="AI8" s="451"/>
      <c r="AJ8" s="452"/>
    </row>
    <row r="9" spans="1:36" ht="15">
      <c r="A9" s="35" t="s">
        <v>192</v>
      </c>
      <c r="B9" s="32" t="s">
        <v>24</v>
      </c>
      <c r="C9" s="33" t="s">
        <v>357</v>
      </c>
      <c r="D9" s="32" t="s">
        <v>28</v>
      </c>
      <c r="E9" s="51">
        <f>SUMIFS('PIB-Mpal 2015-2022 Corrient '!H$5:H$1012,'PIB-Mpal 2015-2022 Corrient '!$A$5:$A$1012,$W$2,'PIB-Mpal 2015-2022 Corrient '!$E$5:$E$1012,$A9)</f>
        <v>24.19146275707285</v>
      </c>
      <c r="F9" s="51">
        <f>SUMIFS('PIB-Mpal 2015-2022 Corrient '!I$5:I$1012,'PIB-Mpal 2015-2022 Corrient '!$A$5:$A$1012,$W$2,'PIB-Mpal 2015-2022 Corrient '!$E$5:$E$1012,$A9)</f>
        <v>28.424061841119475</v>
      </c>
      <c r="G9" s="51">
        <f>SUMIFS('PIB-Mpal 2015-2022 Corrient '!K$5:K$1012,'PIB-Mpal 2015-2022 Corrient '!$A$5:$A$1012,$W$2,'PIB-Mpal 2015-2022 Corrient '!$E$5:$E$1012,$A9)</f>
        <v>1085.2318568145004</v>
      </c>
      <c r="H9" s="51">
        <f>SUMIFS('PIB-Mpal 2015-2022 Corrient '!L$5:L$1012,'PIB-Mpal 2015-2022 Corrient '!$A$5:$A$1012,$W$2,'PIB-Mpal 2015-2022 Corrient '!$E$5:$E$1012,$A9)</f>
        <v>299.64468315689464</v>
      </c>
      <c r="I9" s="51">
        <f>SUMIFS('PIB-Mpal 2015-2022 Corrient '!N$5:N$1012,'PIB-Mpal 2015-2022 Corrient '!$A$5:$A$1012,$W$2,'PIB-Mpal 2015-2022 Corrient '!$E$5:$E$1012,$A9)</f>
        <v>217.3396366938619</v>
      </c>
      <c r="J9" s="51">
        <f>SUMIFS('PIB-Mpal 2015-2022 Corrient '!O$5:O$1012,'PIB-Mpal 2015-2022 Corrient '!$A$5:$A$1012,$W$2,'PIB-Mpal 2015-2022 Corrient '!$E$5:$E$1012,$A9)</f>
        <v>2275.9457471740484</v>
      </c>
      <c r="K9" s="51">
        <f>SUMIFS('PIB-Mpal 2015-2022 Corrient '!P$5:P$1012,'PIB-Mpal 2015-2022 Corrient '!$A$5:$A$1012,$W$2,'PIB-Mpal 2015-2022 Corrient '!$E$5:$E$1012,$A9)</f>
        <v>346.1727879421239</v>
      </c>
      <c r="L9" s="51">
        <f>SUMIFS('PIB-Mpal 2015-2022 Corrient '!Q$5:Q$1012,'PIB-Mpal 2015-2022 Corrient '!$A$5:$A$1012,$W$2,'PIB-Mpal 2015-2022 Corrient '!$E$5:$E$1012,$A9)</f>
        <v>182.48587293961464</v>
      </c>
      <c r="M9" s="51">
        <f>SUMIFS('PIB-Mpal 2015-2022 Corrient '!R$5:R$1012,'PIB-Mpal 2015-2022 Corrient '!$A$5:$A$1012,$W$2,'PIB-Mpal 2015-2022 Corrient '!$E$5:$E$1012,$A9)</f>
        <v>990.613936663051</v>
      </c>
      <c r="N9" s="51">
        <f>SUMIFS('PIB-Mpal 2015-2022 Corrient '!S$5:S$1012,'PIB-Mpal 2015-2022 Corrient '!$A$5:$A$1012,$W$2,'PIB-Mpal 2015-2022 Corrient '!$E$5:$E$1012,$A9)</f>
        <v>906.2116377878239</v>
      </c>
      <c r="O9" s="51">
        <f>SUMIFS('PIB-Mpal 2015-2022 Corrient '!T$5:T$1012,'PIB-Mpal 2015-2022 Corrient '!$A$5:$A$1012,$W$2,'PIB-Mpal 2015-2022 Corrient '!$E$5:$E$1012,$A9)</f>
        <v>1161.4368126093261</v>
      </c>
      <c r="P9" s="153">
        <f>SUMIFS('PIB-Mpal 2015-2022 Corrient '!U$5:U$1012,'PIB-Mpal 2015-2022 Corrient '!$A$5:$A$1012,$W$2,'PIB-Mpal 2015-2022 Corrient '!$E$5:$E$1012,$A9)</f>
        <v>476.02004235351825</v>
      </c>
      <c r="Q9" s="159">
        <f>SUMIFS('PIB-Mpal 2015-2022 Corrient '!J$5:J$1012,'PIB-Mpal 2015-2022 Corrient '!$A$5:$A$1012,$W$2,'PIB-Mpal 2015-2022 Corrient '!$E$5:$E$1012,$A9)</f>
        <v>52.61552459819232</v>
      </c>
      <c r="R9" s="52">
        <f>SUMIFS('PIB-Mpal 2015-2022 Corrient '!M$5:M$1012,'PIB-Mpal 2015-2022 Corrient '!$A$5:$A$1012,$W$2,'PIB-Mpal 2015-2022 Corrient '!$E$5:$E$1012,$A9)</f>
        <v>1384.876539971395</v>
      </c>
      <c r="S9" s="53">
        <f>SUMIFS('PIB-Mpal 2015-2022 Corrient '!V$5:V$1012,'PIB-Mpal 2015-2022 Corrient '!$A$5:$A$1012,$W$2,'PIB-Mpal 2015-2022 Corrient '!$E$5:$E$1012,$A9)</f>
        <v>6556.226474163367</v>
      </c>
      <c r="T9" s="210">
        <f>SUMIFS('PIB-Mpal 2015-2022 Corrient '!W$5:W$1012,'PIB-Mpal 2015-2022 Corrient '!$A$5:$A$1012,$W$2,'PIB-Mpal 2015-2022 Corrient '!$E$5:$E$1012,$A9)</f>
        <v>7993.718538732955</v>
      </c>
      <c r="U9" s="206">
        <f>SUMIFS('PIB-Mpal 2015-2022 Corrient '!X$5:X$1012,'PIB-Mpal 2015-2022 Corrient '!$A$5:$A$1012,$W$2,'PIB-Mpal 2015-2022 Corrient '!$E$5:$E$1012,$A9)</f>
        <v>895.4248698858534</v>
      </c>
      <c r="V9" s="90">
        <f>SUMIFS('PIB-Mpal 2015-2022 Corrient '!Y$5:Y$1012,'PIB-Mpal 2015-2022 Corrient '!$A$5:$A$1012,$W$2,'PIB-Mpal 2015-2022 Corrient '!$E$5:$E$1012,$A9)</f>
        <v>8889.143408618807</v>
      </c>
      <c r="W9" s="94">
        <f t="shared" si="3"/>
        <v>0.041828318906266176</v>
      </c>
      <c r="X9" s="273">
        <f>INDEX(POBLACION!$C$4:$W$128,MATCH(A9,POBLACION!$A$4:$A$128,0),MATCH($W$2,POBLACION!$C$3:$W$3,0))</f>
        <v>557071</v>
      </c>
      <c r="Y9" s="263">
        <f t="shared" si="5"/>
        <v>14349.550665414203</v>
      </c>
      <c r="Z9" s="275">
        <f t="shared" si="6"/>
        <v>15956.930819624082</v>
      </c>
      <c r="AA9" s="278">
        <f t="shared" si="7"/>
        <v>4.156838302004755</v>
      </c>
      <c r="AB9" s="278">
        <f t="shared" si="8"/>
        <v>4.202949362185029</v>
      </c>
      <c r="AE9" s="437" t="s">
        <v>329</v>
      </c>
      <c r="AF9" s="438"/>
      <c r="AG9" s="438"/>
      <c r="AH9" s="438"/>
      <c r="AI9" s="438"/>
      <c r="AJ9" s="439"/>
    </row>
    <row r="10" spans="1:36" ht="15">
      <c r="A10" s="35" t="s">
        <v>193</v>
      </c>
      <c r="B10" s="32" t="s">
        <v>24</v>
      </c>
      <c r="C10" s="33" t="s">
        <v>357</v>
      </c>
      <c r="D10" s="32" t="s">
        <v>30</v>
      </c>
      <c r="E10" s="51">
        <f>SUMIFS('PIB-Mpal 2015-2022 Corrient '!H$5:H$1012,'PIB-Mpal 2015-2022 Corrient '!$A$5:$A$1012,$W$2,'PIB-Mpal 2015-2022 Corrient '!$E$5:$E$1012,$A10)</f>
        <v>88.39662861768966</v>
      </c>
      <c r="F10" s="51">
        <f>SUMIFS('PIB-Mpal 2015-2022 Corrient '!I$5:I$1012,'PIB-Mpal 2015-2022 Corrient '!$A$5:$A$1012,$W$2,'PIB-Mpal 2015-2022 Corrient '!$E$5:$E$1012,$A10)</f>
        <v>50.52674807675649</v>
      </c>
      <c r="G10" s="51">
        <f>SUMIFS('PIB-Mpal 2015-2022 Corrient '!K$5:K$1012,'PIB-Mpal 2015-2022 Corrient '!$A$5:$A$1012,$W$2,'PIB-Mpal 2015-2022 Corrient '!$E$5:$E$1012,$A10)</f>
        <v>396.8391706813287</v>
      </c>
      <c r="H10" s="51">
        <f>SUMIFS('PIB-Mpal 2015-2022 Corrient '!L$5:L$1012,'PIB-Mpal 2015-2022 Corrient '!$A$5:$A$1012,$W$2,'PIB-Mpal 2015-2022 Corrient '!$E$5:$E$1012,$A10)</f>
        <v>44.04612485819479</v>
      </c>
      <c r="I10" s="51">
        <f>SUMIFS('PIB-Mpal 2015-2022 Corrient '!N$5:N$1012,'PIB-Mpal 2015-2022 Corrient '!$A$5:$A$1012,$W$2,'PIB-Mpal 2015-2022 Corrient '!$E$5:$E$1012,$A10)</f>
        <v>254.73735221791623</v>
      </c>
      <c r="J10" s="51">
        <f>SUMIFS('PIB-Mpal 2015-2022 Corrient '!O$5:O$1012,'PIB-Mpal 2015-2022 Corrient '!$A$5:$A$1012,$W$2,'PIB-Mpal 2015-2022 Corrient '!$E$5:$E$1012,$A10)</f>
        <v>233.03026862080787</v>
      </c>
      <c r="K10" s="51">
        <f>SUMIFS('PIB-Mpal 2015-2022 Corrient '!P$5:P$1012,'PIB-Mpal 2015-2022 Corrient '!$A$5:$A$1012,$W$2,'PIB-Mpal 2015-2022 Corrient '!$E$5:$E$1012,$A10)</f>
        <v>44.57923978355454</v>
      </c>
      <c r="L10" s="51">
        <f>SUMIFS('PIB-Mpal 2015-2022 Corrient '!Q$5:Q$1012,'PIB-Mpal 2015-2022 Corrient '!$A$5:$A$1012,$W$2,'PIB-Mpal 2015-2022 Corrient '!$E$5:$E$1012,$A10)</f>
        <v>25.645480657127315</v>
      </c>
      <c r="M10" s="51">
        <f>SUMIFS('PIB-Mpal 2015-2022 Corrient '!R$5:R$1012,'PIB-Mpal 2015-2022 Corrient '!$A$5:$A$1012,$W$2,'PIB-Mpal 2015-2022 Corrient '!$E$5:$E$1012,$A10)</f>
        <v>115.32677445151842</v>
      </c>
      <c r="N10" s="51">
        <f>SUMIFS('PIB-Mpal 2015-2022 Corrient '!S$5:S$1012,'PIB-Mpal 2015-2022 Corrient '!$A$5:$A$1012,$W$2,'PIB-Mpal 2015-2022 Corrient '!$E$5:$E$1012,$A10)</f>
        <v>158.50350287586858</v>
      </c>
      <c r="O10" s="51">
        <f>SUMIFS('PIB-Mpal 2015-2022 Corrient '!T$5:T$1012,'PIB-Mpal 2015-2022 Corrient '!$A$5:$A$1012,$W$2,'PIB-Mpal 2015-2022 Corrient '!$E$5:$E$1012,$A10)</f>
        <v>168.81064035890938</v>
      </c>
      <c r="P10" s="153">
        <f>SUMIFS('PIB-Mpal 2015-2022 Corrient '!U$5:U$1012,'PIB-Mpal 2015-2022 Corrient '!$A$5:$A$1012,$W$2,'PIB-Mpal 2015-2022 Corrient '!$E$5:$E$1012,$A10)</f>
        <v>60.622541023449074</v>
      </c>
      <c r="Q10" s="159">
        <f>SUMIFS('PIB-Mpal 2015-2022 Corrient '!J$5:J$1012,'PIB-Mpal 2015-2022 Corrient '!$A$5:$A$1012,$W$2,'PIB-Mpal 2015-2022 Corrient '!$E$5:$E$1012,$A10)</f>
        <v>138.92337669444615</v>
      </c>
      <c r="R10" s="52">
        <f>SUMIFS('PIB-Mpal 2015-2022 Corrient '!M$5:M$1012,'PIB-Mpal 2015-2022 Corrient '!$A$5:$A$1012,$W$2,'PIB-Mpal 2015-2022 Corrient '!$E$5:$E$1012,$A10)</f>
        <v>440.8852955395235</v>
      </c>
      <c r="S10" s="53">
        <f>SUMIFS('PIB-Mpal 2015-2022 Corrient '!V$5:V$1012,'PIB-Mpal 2015-2022 Corrient '!$A$5:$A$1012,$W$2,'PIB-Mpal 2015-2022 Corrient '!$E$5:$E$1012,$A10)</f>
        <v>1061.2557999891515</v>
      </c>
      <c r="T10" s="210">
        <f>SUMIFS('PIB-Mpal 2015-2022 Corrient '!W$5:W$1012,'PIB-Mpal 2015-2022 Corrient '!$A$5:$A$1012,$W$2,'PIB-Mpal 2015-2022 Corrient '!$E$5:$E$1012,$A10)</f>
        <v>1641.0644722231211</v>
      </c>
      <c r="U10" s="206">
        <f>SUMIFS('PIB-Mpal 2015-2022 Corrient '!X$5:X$1012,'PIB-Mpal 2015-2022 Corrient '!$A$5:$A$1012,$W$2,'PIB-Mpal 2015-2022 Corrient '!$E$5:$E$1012,$A10)</f>
        <v>183.82557934640516</v>
      </c>
      <c r="V10" s="90">
        <f>SUMIFS('PIB-Mpal 2015-2022 Corrient '!Y$5:Y$1012,'PIB-Mpal 2015-2022 Corrient '!$A$5:$A$1012,$W$2,'PIB-Mpal 2015-2022 Corrient '!$E$5:$E$1012,$A10)</f>
        <v>1824.8900515695263</v>
      </c>
      <c r="W10" s="94">
        <f t="shared" si="3"/>
        <v>0.008587113463813847</v>
      </c>
      <c r="X10" s="273">
        <f>INDEX(POBLACION!$C$4:$W$128,MATCH(A10,POBLACION!$A$4:$A$128,0),MATCH($W$2,POBLACION!$C$3:$W$3,0))</f>
        <v>84631</v>
      </c>
      <c r="Y10" s="263">
        <f t="shared" si="5"/>
        <v>19390.819820433662</v>
      </c>
      <c r="Z10" s="275">
        <f t="shared" si="6"/>
        <v>21562.903091887445</v>
      </c>
      <c r="AA10" s="278">
        <f t="shared" si="7"/>
        <v>4.287596170912838</v>
      </c>
      <c r="AB10" s="278">
        <f t="shared" si="8"/>
        <v>4.333707231093112</v>
      </c>
      <c r="AE10" s="440" t="s">
        <v>11</v>
      </c>
      <c r="AF10" s="441"/>
      <c r="AG10" s="441"/>
      <c r="AH10" s="441"/>
      <c r="AI10" s="441"/>
      <c r="AJ10" s="442"/>
    </row>
    <row r="11" spans="1:36" ht="15">
      <c r="A11" s="35" t="s">
        <v>194</v>
      </c>
      <c r="B11" s="32" t="s">
        <v>24</v>
      </c>
      <c r="C11" s="33" t="s">
        <v>357</v>
      </c>
      <c r="D11" s="32" t="s">
        <v>31</v>
      </c>
      <c r="E11" s="51">
        <f>SUMIFS('PIB-Mpal 2015-2022 Corrient '!H$5:H$1012,'PIB-Mpal 2015-2022 Corrient '!$A$5:$A$1012,$W$2,'PIB-Mpal 2015-2022 Corrient '!$E$5:$E$1012,$A11)</f>
        <v>9.131454088260318</v>
      </c>
      <c r="F11" s="51">
        <f>SUMIFS('PIB-Mpal 2015-2022 Corrient '!I$5:I$1012,'PIB-Mpal 2015-2022 Corrient '!$A$5:$A$1012,$W$2,'PIB-Mpal 2015-2022 Corrient '!$E$5:$E$1012,$A11)</f>
        <v>5.4675928919641255</v>
      </c>
      <c r="G11" s="51">
        <f>SUMIFS('PIB-Mpal 2015-2022 Corrient '!K$5:K$1012,'PIB-Mpal 2015-2022 Corrient '!$A$5:$A$1012,$W$2,'PIB-Mpal 2015-2022 Corrient '!$E$5:$E$1012,$A11)</f>
        <v>737.306006102197</v>
      </c>
      <c r="H11" s="51">
        <f>SUMIFS('PIB-Mpal 2015-2022 Corrient '!L$5:L$1012,'PIB-Mpal 2015-2022 Corrient '!$A$5:$A$1012,$W$2,'PIB-Mpal 2015-2022 Corrient '!$E$5:$E$1012,$A11)</f>
        <v>110.18074332185131</v>
      </c>
      <c r="I11" s="51">
        <f>SUMIFS('PIB-Mpal 2015-2022 Corrient '!N$5:N$1012,'PIB-Mpal 2015-2022 Corrient '!$A$5:$A$1012,$W$2,'PIB-Mpal 2015-2022 Corrient '!$E$5:$E$1012,$A11)</f>
        <v>301.14772184026117</v>
      </c>
      <c r="J11" s="51">
        <f>SUMIFS('PIB-Mpal 2015-2022 Corrient '!O$5:O$1012,'PIB-Mpal 2015-2022 Corrient '!$A$5:$A$1012,$W$2,'PIB-Mpal 2015-2022 Corrient '!$E$5:$E$1012,$A11)</f>
        <v>251.9800448199421</v>
      </c>
      <c r="K11" s="51">
        <f>SUMIFS('PIB-Mpal 2015-2022 Corrient '!P$5:P$1012,'PIB-Mpal 2015-2022 Corrient '!$A$5:$A$1012,$W$2,'PIB-Mpal 2015-2022 Corrient '!$E$5:$E$1012,$A11)</f>
        <v>44.68121227047425</v>
      </c>
      <c r="L11" s="51">
        <f>SUMIFS('PIB-Mpal 2015-2022 Corrient '!Q$5:Q$1012,'PIB-Mpal 2015-2022 Corrient '!$A$5:$A$1012,$W$2,'PIB-Mpal 2015-2022 Corrient '!$E$5:$E$1012,$A11)</f>
        <v>20.979177924608077</v>
      </c>
      <c r="M11" s="51">
        <f>SUMIFS('PIB-Mpal 2015-2022 Corrient '!R$5:R$1012,'PIB-Mpal 2015-2022 Corrient '!$A$5:$A$1012,$W$2,'PIB-Mpal 2015-2022 Corrient '!$E$5:$E$1012,$A11)</f>
        <v>115.69289599893867</v>
      </c>
      <c r="N11" s="51">
        <f>SUMIFS('PIB-Mpal 2015-2022 Corrient '!S$5:S$1012,'PIB-Mpal 2015-2022 Corrient '!$A$5:$A$1012,$W$2,'PIB-Mpal 2015-2022 Corrient '!$E$5:$E$1012,$A11)</f>
        <v>153.1621745274138</v>
      </c>
      <c r="O11" s="51">
        <f>SUMIFS('PIB-Mpal 2015-2022 Corrient '!T$5:T$1012,'PIB-Mpal 2015-2022 Corrient '!$A$5:$A$1012,$W$2,'PIB-Mpal 2015-2022 Corrient '!$E$5:$E$1012,$A11)</f>
        <v>112.07587222149083</v>
      </c>
      <c r="P11" s="153">
        <f>SUMIFS('PIB-Mpal 2015-2022 Corrient '!U$5:U$1012,'PIB-Mpal 2015-2022 Corrient '!$A$5:$A$1012,$W$2,'PIB-Mpal 2015-2022 Corrient '!$E$5:$E$1012,$A11)</f>
        <v>53.80890703742275</v>
      </c>
      <c r="Q11" s="159">
        <f>SUMIFS('PIB-Mpal 2015-2022 Corrient '!J$5:J$1012,'PIB-Mpal 2015-2022 Corrient '!$A$5:$A$1012,$W$2,'PIB-Mpal 2015-2022 Corrient '!$E$5:$E$1012,$A11)</f>
        <v>14.599046980224443</v>
      </c>
      <c r="R11" s="52">
        <f>SUMIFS('PIB-Mpal 2015-2022 Corrient '!M$5:M$1012,'PIB-Mpal 2015-2022 Corrient '!$A$5:$A$1012,$W$2,'PIB-Mpal 2015-2022 Corrient '!$E$5:$E$1012,$A11)</f>
        <v>847.4867494240483</v>
      </c>
      <c r="S11" s="53">
        <f>SUMIFS('PIB-Mpal 2015-2022 Corrient '!V$5:V$1012,'PIB-Mpal 2015-2022 Corrient '!$A$5:$A$1012,$W$2,'PIB-Mpal 2015-2022 Corrient '!$E$5:$E$1012,$A11)</f>
        <v>1053.5280066405517</v>
      </c>
      <c r="T11" s="210">
        <f>SUMIFS('PIB-Mpal 2015-2022 Corrient '!W$5:W$1012,'PIB-Mpal 2015-2022 Corrient '!$A$5:$A$1012,$W$2,'PIB-Mpal 2015-2022 Corrient '!$E$5:$E$1012,$A11)</f>
        <v>1915.6138030448246</v>
      </c>
      <c r="U11" s="206">
        <f>SUMIFS('PIB-Mpal 2015-2022 Corrient '!X$5:X$1012,'PIB-Mpal 2015-2022 Corrient '!$A$5:$A$1012,$W$2,'PIB-Mpal 2015-2022 Corrient '!$E$5:$E$1012,$A11)</f>
        <v>214.5795141562288</v>
      </c>
      <c r="V11" s="90">
        <f>SUMIFS('PIB-Mpal 2015-2022 Corrient '!Y$5:Y$1012,'PIB-Mpal 2015-2022 Corrient '!$A$5:$A$1012,$W$2,'PIB-Mpal 2015-2022 Corrient '!$E$5:$E$1012,$A11)</f>
        <v>2130.1933172010536</v>
      </c>
      <c r="W11" s="94">
        <f t="shared" si="3"/>
        <v>0.010023733593665513</v>
      </c>
      <c r="X11" s="273">
        <f>INDEX(POBLACION!$C$4:$W$128,MATCH(A11,POBLACION!$A$4:$A$128,0),MATCH($W$2,POBLACION!$C$3:$W$3,0))</f>
        <v>82781</v>
      </c>
      <c r="Y11" s="263">
        <f t="shared" si="5"/>
        <v>23140.742477679956</v>
      </c>
      <c r="Z11" s="275">
        <f t="shared" si="6"/>
        <v>25732.87731727152</v>
      </c>
      <c r="AA11" s="278">
        <f t="shared" si="7"/>
        <v>4.364377289308309</v>
      </c>
      <c r="AB11" s="278">
        <f t="shared" si="8"/>
        <v>4.410488349488583</v>
      </c>
      <c r="AE11" s="450" t="s">
        <v>422</v>
      </c>
      <c r="AF11" s="451"/>
      <c r="AG11" s="451"/>
      <c r="AH11" s="451"/>
      <c r="AI11" s="451"/>
      <c r="AJ11" s="452"/>
    </row>
    <row r="12" spans="1:36" ht="15">
      <c r="A12" s="35" t="s">
        <v>195</v>
      </c>
      <c r="B12" s="32" t="s">
        <v>24</v>
      </c>
      <c r="C12" s="33" t="s">
        <v>357</v>
      </c>
      <c r="D12" s="32" t="s">
        <v>32</v>
      </c>
      <c r="E12" s="51">
        <f>SUMIFS('PIB-Mpal 2015-2022 Corrient '!H$5:H$1012,'PIB-Mpal 2015-2022 Corrient '!$A$5:$A$1012,$W$2,'PIB-Mpal 2015-2022 Corrient '!$E$5:$E$1012,$A12)</f>
        <v>38.304009138248205</v>
      </c>
      <c r="F12" s="51">
        <f>SUMIFS('PIB-Mpal 2015-2022 Corrient '!I$5:I$1012,'PIB-Mpal 2015-2022 Corrient '!$A$5:$A$1012,$W$2,'PIB-Mpal 2015-2022 Corrient '!$E$5:$E$1012,$A12)</f>
        <v>0</v>
      </c>
      <c r="G12" s="51">
        <f>SUMIFS('PIB-Mpal 2015-2022 Corrient '!K$5:K$1012,'PIB-Mpal 2015-2022 Corrient '!$A$5:$A$1012,$W$2,'PIB-Mpal 2015-2022 Corrient '!$E$5:$E$1012,$A12)</f>
        <v>2733.8837837965434</v>
      </c>
      <c r="H12" s="51">
        <f>SUMIFS('PIB-Mpal 2015-2022 Corrient '!L$5:L$1012,'PIB-Mpal 2015-2022 Corrient '!$A$5:$A$1012,$W$2,'PIB-Mpal 2015-2022 Corrient '!$E$5:$E$1012,$A12)</f>
        <v>213.75317671553103</v>
      </c>
      <c r="I12" s="51">
        <f>SUMIFS('PIB-Mpal 2015-2022 Corrient '!N$5:N$1012,'PIB-Mpal 2015-2022 Corrient '!$A$5:$A$1012,$W$2,'PIB-Mpal 2015-2022 Corrient '!$E$5:$E$1012,$A12)</f>
        <v>924.9859491997065</v>
      </c>
      <c r="J12" s="51">
        <f>SUMIFS('PIB-Mpal 2015-2022 Corrient '!O$5:O$1012,'PIB-Mpal 2015-2022 Corrient '!$A$5:$A$1012,$W$2,'PIB-Mpal 2015-2022 Corrient '!$E$5:$E$1012,$A12)</f>
        <v>2458.790406137808</v>
      </c>
      <c r="K12" s="51">
        <f>SUMIFS('PIB-Mpal 2015-2022 Corrient '!P$5:P$1012,'PIB-Mpal 2015-2022 Corrient '!$A$5:$A$1012,$W$2,'PIB-Mpal 2015-2022 Corrient '!$E$5:$E$1012,$A12)</f>
        <v>379.7847602150348</v>
      </c>
      <c r="L12" s="51">
        <f>SUMIFS('PIB-Mpal 2015-2022 Corrient '!Q$5:Q$1012,'PIB-Mpal 2015-2022 Corrient '!$A$5:$A$1012,$W$2,'PIB-Mpal 2015-2022 Corrient '!$E$5:$E$1012,$A12)</f>
        <v>562.4418824241367</v>
      </c>
      <c r="M12" s="51">
        <f>SUMIFS('PIB-Mpal 2015-2022 Corrient '!R$5:R$1012,'PIB-Mpal 2015-2022 Corrient '!$A$5:$A$1012,$W$2,'PIB-Mpal 2015-2022 Corrient '!$E$5:$E$1012,$A12)</f>
        <v>1469.6680143657952</v>
      </c>
      <c r="N12" s="51">
        <f>SUMIFS('PIB-Mpal 2015-2022 Corrient '!S$5:S$1012,'PIB-Mpal 2015-2022 Corrient '!$A$5:$A$1012,$W$2,'PIB-Mpal 2015-2022 Corrient '!$E$5:$E$1012,$A12)</f>
        <v>1281.3370344992636</v>
      </c>
      <c r="O12" s="51">
        <f>SUMIFS('PIB-Mpal 2015-2022 Corrient '!T$5:T$1012,'PIB-Mpal 2015-2022 Corrient '!$A$5:$A$1012,$W$2,'PIB-Mpal 2015-2022 Corrient '!$E$5:$E$1012,$A12)</f>
        <v>1263.947985157718</v>
      </c>
      <c r="P12" s="153">
        <f>SUMIFS('PIB-Mpal 2015-2022 Corrient '!U$5:U$1012,'PIB-Mpal 2015-2022 Corrient '!$A$5:$A$1012,$W$2,'PIB-Mpal 2015-2022 Corrient '!$E$5:$E$1012,$A12)</f>
        <v>606.3874286802088</v>
      </c>
      <c r="Q12" s="159">
        <f>SUMIFS('PIB-Mpal 2015-2022 Corrient '!J$5:J$1012,'PIB-Mpal 2015-2022 Corrient '!$A$5:$A$1012,$W$2,'PIB-Mpal 2015-2022 Corrient '!$E$5:$E$1012,$A12)</f>
        <v>38.304009138248205</v>
      </c>
      <c r="R12" s="52">
        <f>SUMIFS('PIB-Mpal 2015-2022 Corrient '!M$5:M$1012,'PIB-Mpal 2015-2022 Corrient '!$A$5:$A$1012,$W$2,'PIB-Mpal 2015-2022 Corrient '!$E$5:$E$1012,$A12)</f>
        <v>2947.6369605120744</v>
      </c>
      <c r="S12" s="53">
        <f>SUMIFS('PIB-Mpal 2015-2022 Corrient '!V$5:V$1012,'PIB-Mpal 2015-2022 Corrient '!$A$5:$A$1012,$W$2,'PIB-Mpal 2015-2022 Corrient '!$E$5:$E$1012,$A12)</f>
        <v>8947.343460679673</v>
      </c>
      <c r="T12" s="210">
        <f>SUMIFS('PIB-Mpal 2015-2022 Corrient '!W$5:W$1012,'PIB-Mpal 2015-2022 Corrient '!$A$5:$A$1012,$W$2,'PIB-Mpal 2015-2022 Corrient '!$E$5:$E$1012,$A12)</f>
        <v>11933.284430329995</v>
      </c>
      <c r="U12" s="206">
        <f>SUMIFS('PIB-Mpal 2015-2022 Corrient '!X$5:X$1012,'PIB-Mpal 2015-2022 Corrient '!$A$5:$A$1012,$W$2,'PIB-Mpal 2015-2022 Corrient '!$E$5:$E$1012,$A12)</f>
        <v>1336.719526283546</v>
      </c>
      <c r="V12" s="90">
        <f>SUMIFS('PIB-Mpal 2015-2022 Corrient '!Y$5:Y$1012,'PIB-Mpal 2015-2022 Corrient '!$A$5:$A$1012,$W$2,'PIB-Mpal 2015-2022 Corrient '!$E$5:$E$1012,$A12)</f>
        <v>13270.003956613542</v>
      </c>
      <c r="W12" s="94">
        <f t="shared" si="3"/>
        <v>0.0624426822551275</v>
      </c>
      <c r="X12" s="273">
        <f>INDEX(POBLACION!$C$4:$W$128,MATCH(A12,POBLACION!$A$4:$A$128,0),MATCH($W$2,POBLACION!$C$3:$W$3,0))</f>
        <v>244188</v>
      </c>
      <c r="Y12" s="263">
        <f t="shared" si="5"/>
        <v>48869.25004639866</v>
      </c>
      <c r="Z12" s="275">
        <f t="shared" si="6"/>
        <v>54343.39097995619</v>
      </c>
      <c r="AA12" s="278">
        <f t="shared" si="7"/>
        <v>4.689035674342069</v>
      </c>
      <c r="AB12" s="278">
        <f t="shared" si="8"/>
        <v>4.735146734522343</v>
      </c>
      <c r="AE12" s="437" t="s">
        <v>423</v>
      </c>
      <c r="AF12" s="438"/>
      <c r="AG12" s="438"/>
      <c r="AH12" s="438"/>
      <c r="AI12" s="438"/>
      <c r="AJ12" s="439"/>
    </row>
    <row r="13" spans="1:36" ht="15">
      <c r="A13" s="35" t="s">
        <v>196</v>
      </c>
      <c r="B13" s="32" t="s">
        <v>24</v>
      </c>
      <c r="C13" s="33" t="s">
        <v>357</v>
      </c>
      <c r="D13" s="32" t="s">
        <v>33</v>
      </c>
      <c r="E13" s="51">
        <f>SUMIFS('PIB-Mpal 2015-2022 Corrient '!H$5:H$1012,'PIB-Mpal 2015-2022 Corrient '!$A$5:$A$1012,$W$2,'PIB-Mpal 2015-2022 Corrient '!$E$5:$E$1012,$A13)</f>
        <v>177.14949754943157</v>
      </c>
      <c r="F13" s="51">
        <f>SUMIFS('PIB-Mpal 2015-2022 Corrient '!I$5:I$1012,'PIB-Mpal 2015-2022 Corrient '!$A$5:$A$1012,$W$2,'PIB-Mpal 2015-2022 Corrient '!$E$5:$E$1012,$A13)</f>
        <v>186.64923021301186</v>
      </c>
      <c r="G13" s="51">
        <f>SUMIFS('PIB-Mpal 2015-2022 Corrient '!K$5:K$1012,'PIB-Mpal 2015-2022 Corrient '!$A$5:$A$1012,$W$2,'PIB-Mpal 2015-2022 Corrient '!$E$5:$E$1012,$A13)</f>
        <v>1704.734516279693</v>
      </c>
      <c r="H13" s="51">
        <f>SUMIFS('PIB-Mpal 2015-2022 Corrient '!L$5:L$1012,'PIB-Mpal 2015-2022 Corrient '!$A$5:$A$1012,$W$2,'PIB-Mpal 2015-2022 Corrient '!$E$5:$E$1012,$A13)</f>
        <v>352.7372408264325</v>
      </c>
      <c r="I13" s="51">
        <f>SUMIFS('PIB-Mpal 2015-2022 Corrient '!N$5:N$1012,'PIB-Mpal 2015-2022 Corrient '!$A$5:$A$1012,$W$2,'PIB-Mpal 2015-2022 Corrient '!$E$5:$E$1012,$A13)</f>
        <v>153.92567702370735</v>
      </c>
      <c r="J13" s="51">
        <f>SUMIFS('PIB-Mpal 2015-2022 Corrient '!O$5:O$1012,'PIB-Mpal 2015-2022 Corrient '!$A$5:$A$1012,$W$2,'PIB-Mpal 2015-2022 Corrient '!$E$5:$E$1012,$A13)</f>
        <v>435.1199208505351</v>
      </c>
      <c r="K13" s="51">
        <f>SUMIFS('PIB-Mpal 2015-2022 Corrient '!P$5:P$1012,'PIB-Mpal 2015-2022 Corrient '!$A$5:$A$1012,$W$2,'PIB-Mpal 2015-2022 Corrient '!$E$5:$E$1012,$A13)</f>
        <v>39.922860580373275</v>
      </c>
      <c r="L13" s="51">
        <f>SUMIFS('PIB-Mpal 2015-2022 Corrient '!Q$5:Q$1012,'PIB-Mpal 2015-2022 Corrient '!$A$5:$A$1012,$W$2,'PIB-Mpal 2015-2022 Corrient '!$E$5:$E$1012,$A13)</f>
        <v>23.71417776726364</v>
      </c>
      <c r="M13" s="51">
        <f>SUMIFS('PIB-Mpal 2015-2022 Corrient '!R$5:R$1012,'PIB-Mpal 2015-2022 Corrient '!$A$5:$A$1012,$W$2,'PIB-Mpal 2015-2022 Corrient '!$E$5:$E$1012,$A13)</f>
        <v>117.87207903449612</v>
      </c>
      <c r="N13" s="51">
        <f>SUMIFS('PIB-Mpal 2015-2022 Corrient '!S$5:S$1012,'PIB-Mpal 2015-2022 Corrient '!$A$5:$A$1012,$W$2,'PIB-Mpal 2015-2022 Corrient '!$E$5:$E$1012,$A13)</f>
        <v>150.93358887734195</v>
      </c>
      <c r="O13" s="51">
        <f>SUMIFS('PIB-Mpal 2015-2022 Corrient '!T$5:T$1012,'PIB-Mpal 2015-2022 Corrient '!$A$5:$A$1012,$W$2,'PIB-Mpal 2015-2022 Corrient '!$E$5:$E$1012,$A13)</f>
        <v>120.13778048578699</v>
      </c>
      <c r="P13" s="153">
        <f>SUMIFS('PIB-Mpal 2015-2022 Corrient '!U$5:U$1012,'PIB-Mpal 2015-2022 Corrient '!$A$5:$A$1012,$W$2,'PIB-Mpal 2015-2022 Corrient '!$E$5:$E$1012,$A13)</f>
        <v>54.51835397200903</v>
      </c>
      <c r="Q13" s="159">
        <f>SUMIFS('PIB-Mpal 2015-2022 Corrient '!J$5:J$1012,'PIB-Mpal 2015-2022 Corrient '!$A$5:$A$1012,$W$2,'PIB-Mpal 2015-2022 Corrient '!$E$5:$E$1012,$A13)</f>
        <v>363.79872776244343</v>
      </c>
      <c r="R13" s="52">
        <f>SUMIFS('PIB-Mpal 2015-2022 Corrient '!M$5:M$1012,'PIB-Mpal 2015-2022 Corrient '!$A$5:$A$1012,$W$2,'PIB-Mpal 2015-2022 Corrient '!$E$5:$E$1012,$A13)</f>
        <v>2057.4717571061256</v>
      </c>
      <c r="S13" s="53">
        <f>SUMIFS('PIB-Mpal 2015-2022 Corrient '!V$5:V$1012,'PIB-Mpal 2015-2022 Corrient '!$A$5:$A$1012,$W$2,'PIB-Mpal 2015-2022 Corrient '!$E$5:$E$1012,$A13)</f>
        <v>1096.1444385915136</v>
      </c>
      <c r="T13" s="210">
        <f>SUMIFS('PIB-Mpal 2015-2022 Corrient '!W$5:W$1012,'PIB-Mpal 2015-2022 Corrient '!$A$5:$A$1012,$W$2,'PIB-Mpal 2015-2022 Corrient '!$E$5:$E$1012,$A13)</f>
        <v>3517.4149234600827</v>
      </c>
      <c r="U13" s="206">
        <f>SUMIFS('PIB-Mpal 2015-2022 Corrient '!X$5:X$1012,'PIB-Mpal 2015-2022 Corrient '!$A$5:$A$1012,$W$2,'PIB-Mpal 2015-2022 Corrient '!$E$5:$E$1012,$A13)</f>
        <v>394.006967459856</v>
      </c>
      <c r="V13" s="90">
        <f>SUMIFS('PIB-Mpal 2015-2022 Corrient '!Y$5:Y$1012,'PIB-Mpal 2015-2022 Corrient '!$A$5:$A$1012,$W$2,'PIB-Mpal 2015-2022 Corrient '!$E$5:$E$1012,$A13)</f>
        <v>3911.421890919939</v>
      </c>
      <c r="W13" s="94">
        <f t="shared" si="3"/>
        <v>0.01840539574057466</v>
      </c>
      <c r="X13" s="273">
        <f>INDEX(POBLACION!$C$4:$W$128,MATCH(A13,POBLACION!$A$4:$A$128,0),MATCH($W$2,POBLACION!$C$3:$W$3,0))</f>
        <v>54986</v>
      </c>
      <c r="Y13" s="263">
        <f t="shared" si="5"/>
        <v>63969.28169825197</v>
      </c>
      <c r="Z13" s="275">
        <f t="shared" si="6"/>
        <v>71134.86871057977</v>
      </c>
      <c r="AA13" s="278">
        <f t="shared" si="7"/>
        <v>4.805971474115453</v>
      </c>
      <c r="AB13" s="278">
        <f t="shared" si="8"/>
        <v>4.852082534295727</v>
      </c>
      <c r="AE13" s="437" t="s">
        <v>424</v>
      </c>
      <c r="AF13" s="438"/>
      <c r="AG13" s="438"/>
      <c r="AH13" s="438"/>
      <c r="AI13" s="438"/>
      <c r="AJ13" s="439"/>
    </row>
    <row r="14" spans="1:36" ht="15">
      <c r="A14" s="35" t="s">
        <v>197</v>
      </c>
      <c r="B14" s="32" t="s">
        <v>24</v>
      </c>
      <c r="C14" s="33" t="s">
        <v>357</v>
      </c>
      <c r="D14" s="32" t="s">
        <v>34</v>
      </c>
      <c r="E14" s="51">
        <f>SUMIFS('PIB-Mpal 2015-2022 Corrient '!H$5:H$1012,'PIB-Mpal 2015-2022 Corrient '!$A$5:$A$1012,$W$2,'PIB-Mpal 2015-2022 Corrient '!$E$5:$E$1012,$A14)</f>
        <v>0.30011625435856204</v>
      </c>
      <c r="F14" s="51">
        <f>SUMIFS('PIB-Mpal 2015-2022 Corrient '!I$5:I$1012,'PIB-Mpal 2015-2022 Corrient '!$A$5:$A$1012,$W$2,'PIB-Mpal 2015-2022 Corrient '!$E$5:$E$1012,$A14)</f>
        <v>1.049894591095808</v>
      </c>
      <c r="G14" s="51">
        <f>SUMIFS('PIB-Mpal 2015-2022 Corrient '!K$5:K$1012,'PIB-Mpal 2015-2022 Corrient '!$A$5:$A$1012,$W$2,'PIB-Mpal 2015-2022 Corrient '!$E$5:$E$1012,$A14)</f>
        <v>3386.067772838248</v>
      </c>
      <c r="H14" s="51">
        <f>SUMIFS('PIB-Mpal 2015-2022 Corrient '!L$5:L$1012,'PIB-Mpal 2015-2022 Corrient '!$A$5:$A$1012,$W$2,'PIB-Mpal 2015-2022 Corrient '!$E$5:$E$1012,$A14)</f>
        <v>583.5079076304191</v>
      </c>
      <c r="I14" s="51">
        <f>SUMIFS('PIB-Mpal 2015-2022 Corrient '!N$5:N$1012,'PIB-Mpal 2015-2022 Corrient '!$A$5:$A$1012,$W$2,'PIB-Mpal 2015-2022 Corrient '!$E$5:$E$1012,$A14)</f>
        <v>357.46618665926945</v>
      </c>
      <c r="J14" s="51">
        <f>SUMIFS('PIB-Mpal 2015-2022 Corrient '!O$5:O$1012,'PIB-Mpal 2015-2022 Corrient '!$A$5:$A$1012,$W$2,'PIB-Mpal 2015-2022 Corrient '!$E$5:$E$1012,$A14)</f>
        <v>2446.233202298498</v>
      </c>
      <c r="K14" s="51">
        <f>SUMIFS('PIB-Mpal 2015-2022 Corrient '!P$5:P$1012,'PIB-Mpal 2015-2022 Corrient '!$A$5:$A$1012,$W$2,'PIB-Mpal 2015-2022 Corrient '!$E$5:$E$1012,$A14)</f>
        <v>313.09060338252</v>
      </c>
      <c r="L14" s="51">
        <f>SUMIFS('PIB-Mpal 2015-2022 Corrient '!Q$5:Q$1012,'PIB-Mpal 2015-2022 Corrient '!$A$5:$A$1012,$W$2,'PIB-Mpal 2015-2022 Corrient '!$E$5:$E$1012,$A14)</f>
        <v>272.28747703366986</v>
      </c>
      <c r="M14" s="51">
        <f>SUMIFS('PIB-Mpal 2015-2022 Corrient '!R$5:R$1012,'PIB-Mpal 2015-2022 Corrient '!$A$5:$A$1012,$W$2,'PIB-Mpal 2015-2022 Corrient '!$E$5:$E$1012,$A14)</f>
        <v>962.9202977976731</v>
      </c>
      <c r="N14" s="51">
        <f>SUMIFS('PIB-Mpal 2015-2022 Corrient '!S$5:S$1012,'PIB-Mpal 2015-2022 Corrient '!$A$5:$A$1012,$W$2,'PIB-Mpal 2015-2022 Corrient '!$E$5:$E$1012,$A14)</f>
        <v>916.4436418321952</v>
      </c>
      <c r="O14" s="51">
        <f>SUMIFS('PIB-Mpal 2015-2022 Corrient '!T$5:T$1012,'PIB-Mpal 2015-2022 Corrient '!$A$5:$A$1012,$W$2,'PIB-Mpal 2015-2022 Corrient '!$E$5:$E$1012,$A14)</f>
        <v>952.606925853069</v>
      </c>
      <c r="P14" s="153">
        <f>SUMIFS('PIB-Mpal 2015-2022 Corrient '!U$5:U$1012,'PIB-Mpal 2015-2022 Corrient '!$A$5:$A$1012,$W$2,'PIB-Mpal 2015-2022 Corrient '!$E$5:$E$1012,$A14)</f>
        <v>407.2316989924428</v>
      </c>
      <c r="Q14" s="159">
        <f>SUMIFS('PIB-Mpal 2015-2022 Corrient '!J$5:J$1012,'PIB-Mpal 2015-2022 Corrient '!$A$5:$A$1012,$W$2,'PIB-Mpal 2015-2022 Corrient '!$E$5:$E$1012,$A14)</f>
        <v>1.35001084545437</v>
      </c>
      <c r="R14" s="52">
        <f>SUMIFS('PIB-Mpal 2015-2022 Corrient '!M$5:M$1012,'PIB-Mpal 2015-2022 Corrient '!$A$5:$A$1012,$W$2,'PIB-Mpal 2015-2022 Corrient '!$E$5:$E$1012,$A14)</f>
        <v>3969.575680468667</v>
      </c>
      <c r="S14" s="53">
        <f>SUMIFS('PIB-Mpal 2015-2022 Corrient '!V$5:V$1012,'PIB-Mpal 2015-2022 Corrient '!$A$5:$A$1012,$W$2,'PIB-Mpal 2015-2022 Corrient '!$E$5:$E$1012,$A14)</f>
        <v>6628.280033849338</v>
      </c>
      <c r="T14" s="210">
        <f>SUMIFS('PIB-Mpal 2015-2022 Corrient '!W$5:W$1012,'PIB-Mpal 2015-2022 Corrient '!$A$5:$A$1012,$W$2,'PIB-Mpal 2015-2022 Corrient '!$E$5:$E$1012,$A14)</f>
        <v>10599.205725163458</v>
      </c>
      <c r="U14" s="206">
        <f>SUMIFS('PIB-Mpal 2015-2022 Corrient '!X$5:X$1012,'PIB-Mpal 2015-2022 Corrient '!$A$5:$A$1012,$W$2,'PIB-Mpal 2015-2022 Corrient '!$E$5:$E$1012,$A14)</f>
        <v>1187.2812835929822</v>
      </c>
      <c r="V14" s="90">
        <f>SUMIFS('PIB-Mpal 2015-2022 Corrient '!Y$5:Y$1012,'PIB-Mpal 2015-2022 Corrient '!$A$5:$A$1012,$W$2,'PIB-Mpal 2015-2022 Corrient '!$E$5:$E$1012,$A14)</f>
        <v>11786.48700875644</v>
      </c>
      <c r="W14" s="94">
        <f t="shared" si="3"/>
        <v>0.055461917388891724</v>
      </c>
      <c r="X14" s="273">
        <f>INDEX(POBLACION!$C$4:$W$128,MATCH(A14,POBLACION!$A$4:$A$128,0),MATCH($W$2,POBLACION!$C$3:$W$3,0))</f>
        <v>294328</v>
      </c>
      <c r="Y14" s="263">
        <f t="shared" si="5"/>
        <v>36011.54400928032</v>
      </c>
      <c r="Z14" s="275">
        <f t="shared" si="6"/>
        <v>40045.415348714494</v>
      </c>
      <c r="AA14" s="278">
        <f t="shared" si="7"/>
        <v>4.556441742319219</v>
      </c>
      <c r="AB14" s="278">
        <f t="shared" si="8"/>
        <v>4.602552802499493</v>
      </c>
      <c r="AE14" s="437" t="s">
        <v>336</v>
      </c>
      <c r="AF14" s="438"/>
      <c r="AG14" s="438"/>
      <c r="AH14" s="438"/>
      <c r="AI14" s="438"/>
      <c r="AJ14" s="439"/>
    </row>
    <row r="15" spans="1:36" ht="15">
      <c r="A15" s="35" t="s">
        <v>198</v>
      </c>
      <c r="B15" s="32" t="s">
        <v>24</v>
      </c>
      <c r="C15" s="33" t="s">
        <v>357</v>
      </c>
      <c r="D15" s="32" t="s">
        <v>35</v>
      </c>
      <c r="E15" s="51">
        <f>SUMIFS('PIB-Mpal 2015-2022 Corrient '!H$5:H$1012,'PIB-Mpal 2015-2022 Corrient '!$A$5:$A$1012,$W$2,'PIB-Mpal 2015-2022 Corrient '!$E$5:$E$1012,$A15)</f>
        <v>10.564633602115746</v>
      </c>
      <c r="F15" s="51">
        <f>SUMIFS('PIB-Mpal 2015-2022 Corrient '!I$5:I$1012,'PIB-Mpal 2015-2022 Corrient '!$A$5:$A$1012,$W$2,'PIB-Mpal 2015-2022 Corrient '!$E$5:$E$1012,$A15)</f>
        <v>0</v>
      </c>
      <c r="G15" s="51">
        <f>SUMIFS('PIB-Mpal 2015-2022 Corrient '!K$5:K$1012,'PIB-Mpal 2015-2022 Corrient '!$A$5:$A$1012,$W$2,'PIB-Mpal 2015-2022 Corrient '!$E$5:$E$1012,$A15)</f>
        <v>1254.8360755158653</v>
      </c>
      <c r="H15" s="51">
        <f>SUMIFS('PIB-Mpal 2015-2022 Corrient '!L$5:L$1012,'PIB-Mpal 2015-2022 Corrient '!$A$5:$A$1012,$W$2,'PIB-Mpal 2015-2022 Corrient '!$E$5:$E$1012,$A15)</f>
        <v>107.24646209116122</v>
      </c>
      <c r="I15" s="51">
        <f>SUMIFS('PIB-Mpal 2015-2022 Corrient '!N$5:N$1012,'PIB-Mpal 2015-2022 Corrient '!$A$5:$A$1012,$W$2,'PIB-Mpal 2015-2022 Corrient '!$E$5:$E$1012,$A15)</f>
        <v>236.23009321547966</v>
      </c>
      <c r="J15" s="51">
        <f>SUMIFS('PIB-Mpal 2015-2022 Corrient '!O$5:O$1012,'PIB-Mpal 2015-2022 Corrient '!$A$5:$A$1012,$W$2,'PIB-Mpal 2015-2022 Corrient '!$E$5:$E$1012,$A15)</f>
        <v>365.42699042936897</v>
      </c>
      <c r="K15" s="51">
        <f>SUMIFS('PIB-Mpal 2015-2022 Corrient '!P$5:P$1012,'PIB-Mpal 2015-2022 Corrient '!$A$5:$A$1012,$W$2,'PIB-Mpal 2015-2022 Corrient '!$E$5:$E$1012,$A15)</f>
        <v>66.62573508326317</v>
      </c>
      <c r="L15" s="51">
        <f>SUMIFS('PIB-Mpal 2015-2022 Corrient '!Q$5:Q$1012,'PIB-Mpal 2015-2022 Corrient '!$A$5:$A$1012,$W$2,'PIB-Mpal 2015-2022 Corrient '!$E$5:$E$1012,$A15)</f>
        <v>25.80912831612467</v>
      </c>
      <c r="M15" s="51">
        <f>SUMIFS('PIB-Mpal 2015-2022 Corrient '!R$5:R$1012,'PIB-Mpal 2015-2022 Corrient '!$A$5:$A$1012,$W$2,'PIB-Mpal 2015-2022 Corrient '!$E$5:$E$1012,$A15)</f>
        <v>207.26553964208938</v>
      </c>
      <c r="N15" s="51">
        <f>SUMIFS('PIB-Mpal 2015-2022 Corrient '!S$5:S$1012,'PIB-Mpal 2015-2022 Corrient '!$A$5:$A$1012,$W$2,'PIB-Mpal 2015-2022 Corrient '!$E$5:$E$1012,$A15)</f>
        <v>191.70562545075742</v>
      </c>
      <c r="O15" s="51">
        <f>SUMIFS('PIB-Mpal 2015-2022 Corrient '!T$5:T$1012,'PIB-Mpal 2015-2022 Corrient '!$A$5:$A$1012,$W$2,'PIB-Mpal 2015-2022 Corrient '!$E$5:$E$1012,$A15)</f>
        <v>130.20647348835726</v>
      </c>
      <c r="P15" s="153">
        <f>SUMIFS('PIB-Mpal 2015-2022 Corrient '!U$5:U$1012,'PIB-Mpal 2015-2022 Corrient '!$A$5:$A$1012,$W$2,'PIB-Mpal 2015-2022 Corrient '!$E$5:$E$1012,$A15)</f>
        <v>76.14574608841545</v>
      </c>
      <c r="Q15" s="159">
        <f>SUMIFS('PIB-Mpal 2015-2022 Corrient '!J$5:J$1012,'PIB-Mpal 2015-2022 Corrient '!$A$5:$A$1012,$W$2,'PIB-Mpal 2015-2022 Corrient '!$E$5:$E$1012,$A15)</f>
        <v>10.564633602115746</v>
      </c>
      <c r="R15" s="52">
        <f>SUMIFS('PIB-Mpal 2015-2022 Corrient '!M$5:M$1012,'PIB-Mpal 2015-2022 Corrient '!$A$5:$A$1012,$W$2,'PIB-Mpal 2015-2022 Corrient '!$E$5:$E$1012,$A15)</f>
        <v>1362.0825376070266</v>
      </c>
      <c r="S15" s="53">
        <f>SUMIFS('PIB-Mpal 2015-2022 Corrient '!V$5:V$1012,'PIB-Mpal 2015-2022 Corrient '!$A$5:$A$1012,$W$2,'PIB-Mpal 2015-2022 Corrient '!$E$5:$E$1012,$A15)</f>
        <v>1299.415331713856</v>
      </c>
      <c r="T15" s="210">
        <f>SUMIFS('PIB-Mpal 2015-2022 Corrient '!W$5:W$1012,'PIB-Mpal 2015-2022 Corrient '!$A$5:$A$1012,$W$2,'PIB-Mpal 2015-2022 Corrient '!$E$5:$E$1012,$A15)</f>
        <v>2672.062502922998</v>
      </c>
      <c r="U15" s="206">
        <f>SUMIFS('PIB-Mpal 2015-2022 Corrient '!X$5:X$1012,'PIB-Mpal 2015-2022 Corrient '!$A$5:$A$1012,$W$2,'PIB-Mpal 2015-2022 Corrient '!$E$5:$E$1012,$A15)</f>
        <v>299.31391847403444</v>
      </c>
      <c r="V15" s="90">
        <f>SUMIFS('PIB-Mpal 2015-2022 Corrient '!Y$5:Y$1012,'PIB-Mpal 2015-2022 Corrient '!$A$5:$A$1012,$W$2,'PIB-Mpal 2015-2022 Corrient '!$E$5:$E$1012,$A15)</f>
        <v>2971.3764213970326</v>
      </c>
      <c r="W15" s="94">
        <f t="shared" si="3"/>
        <v>0.013981963709151906</v>
      </c>
      <c r="X15" s="273">
        <f>INDEX(POBLACION!$C$4:$W$128,MATCH(A15,POBLACION!$A$4:$A$128,0),MATCH($W$2,POBLACION!$C$3:$W$3,0))</f>
        <v>76291</v>
      </c>
      <c r="Y15" s="263">
        <f t="shared" si="5"/>
        <v>35024.60975636704</v>
      </c>
      <c r="Z15" s="275">
        <f t="shared" si="6"/>
        <v>38947.928607529495</v>
      </c>
      <c r="AA15" s="278">
        <f t="shared" si="7"/>
        <v>4.544373305082707</v>
      </c>
      <c r="AB15" s="278">
        <f t="shared" si="8"/>
        <v>4.590484365262981</v>
      </c>
      <c r="AE15" s="437" t="s">
        <v>16</v>
      </c>
      <c r="AF15" s="438"/>
      <c r="AG15" s="438"/>
      <c r="AH15" s="438"/>
      <c r="AI15" s="438"/>
      <c r="AJ15" s="439"/>
    </row>
    <row r="16" spans="1:36" ht="15.75" thickBot="1">
      <c r="A16" s="122" t="s">
        <v>199</v>
      </c>
      <c r="B16" s="64" t="s">
        <v>24</v>
      </c>
      <c r="C16" s="63" t="s">
        <v>357</v>
      </c>
      <c r="D16" s="64" t="s">
        <v>36</v>
      </c>
      <c r="E16" s="51">
        <f>SUMIFS('PIB-Mpal 2015-2022 Corrient '!H$5:H$1012,'PIB-Mpal 2015-2022 Corrient '!$A$5:$A$1012,$W$2,'PIB-Mpal 2015-2022 Corrient '!$E$5:$E$1012,$A16)</f>
        <v>9.309209540579351</v>
      </c>
      <c r="F16" s="51">
        <f>SUMIFS('PIB-Mpal 2015-2022 Corrient '!I$5:I$1012,'PIB-Mpal 2015-2022 Corrient '!$A$5:$A$1012,$W$2,'PIB-Mpal 2015-2022 Corrient '!$E$5:$E$1012,$A16)</f>
        <v>0</v>
      </c>
      <c r="G16" s="51">
        <f>SUMIFS('PIB-Mpal 2015-2022 Corrient '!K$5:K$1012,'PIB-Mpal 2015-2022 Corrient '!$A$5:$A$1012,$W$2,'PIB-Mpal 2015-2022 Corrient '!$E$5:$E$1012,$A16)</f>
        <v>1454.2652984872714</v>
      </c>
      <c r="H16" s="51">
        <f>SUMIFS('PIB-Mpal 2015-2022 Corrient '!L$5:L$1012,'PIB-Mpal 2015-2022 Corrient '!$A$5:$A$1012,$W$2,'PIB-Mpal 2015-2022 Corrient '!$E$5:$E$1012,$A16)</f>
        <v>140.6525264875736</v>
      </c>
      <c r="I16" s="51">
        <f>SUMIFS('PIB-Mpal 2015-2022 Corrient '!N$5:N$1012,'PIB-Mpal 2015-2022 Corrient '!$A$5:$A$1012,$W$2,'PIB-Mpal 2015-2022 Corrient '!$E$5:$E$1012,$A16)</f>
        <v>159.69886705710803</v>
      </c>
      <c r="J16" s="51">
        <f>SUMIFS('PIB-Mpal 2015-2022 Corrient '!O$5:O$1012,'PIB-Mpal 2015-2022 Corrient '!$A$5:$A$1012,$W$2,'PIB-Mpal 2015-2022 Corrient '!$E$5:$E$1012,$A16)</f>
        <v>911.0443365794666</v>
      </c>
      <c r="K16" s="51">
        <f>SUMIFS('PIB-Mpal 2015-2022 Corrient '!P$5:P$1012,'PIB-Mpal 2015-2022 Corrient '!$A$5:$A$1012,$W$2,'PIB-Mpal 2015-2022 Corrient '!$E$5:$E$1012,$A16)</f>
        <v>127.42105810749369</v>
      </c>
      <c r="L16" s="51">
        <f>SUMIFS('PIB-Mpal 2015-2022 Corrient '!Q$5:Q$1012,'PIB-Mpal 2015-2022 Corrient '!$A$5:$A$1012,$W$2,'PIB-Mpal 2015-2022 Corrient '!$E$5:$E$1012,$A16)</f>
        <v>98.42431114508562</v>
      </c>
      <c r="M16" s="51">
        <f>SUMIFS('PIB-Mpal 2015-2022 Corrient '!R$5:R$1012,'PIB-Mpal 2015-2022 Corrient '!$A$5:$A$1012,$W$2,'PIB-Mpal 2015-2022 Corrient '!$E$5:$E$1012,$A16)</f>
        <v>406.4282352895421</v>
      </c>
      <c r="N16" s="51">
        <f>SUMIFS('PIB-Mpal 2015-2022 Corrient '!S$5:S$1012,'PIB-Mpal 2015-2022 Corrient '!$A$5:$A$1012,$W$2,'PIB-Mpal 2015-2022 Corrient '!$E$5:$E$1012,$A16)</f>
        <v>382.35693286205566</v>
      </c>
      <c r="O16" s="51">
        <f>SUMIFS('PIB-Mpal 2015-2022 Corrient '!T$5:T$1012,'PIB-Mpal 2015-2022 Corrient '!$A$5:$A$1012,$W$2,'PIB-Mpal 2015-2022 Corrient '!$E$5:$E$1012,$A16)</f>
        <v>528.5303644571585</v>
      </c>
      <c r="P16" s="153">
        <f>SUMIFS('PIB-Mpal 2015-2022 Corrient '!U$5:U$1012,'PIB-Mpal 2015-2022 Corrient '!$A$5:$A$1012,$W$2,'PIB-Mpal 2015-2022 Corrient '!$E$5:$E$1012,$A16)</f>
        <v>153.74210585922344</v>
      </c>
      <c r="Q16" s="159">
        <f>SUMIFS('PIB-Mpal 2015-2022 Corrient '!J$5:J$1012,'PIB-Mpal 2015-2022 Corrient '!$A$5:$A$1012,$W$2,'PIB-Mpal 2015-2022 Corrient '!$E$5:$E$1012,$A16)</f>
        <v>9.309209540579351</v>
      </c>
      <c r="R16" s="52">
        <f>SUMIFS('PIB-Mpal 2015-2022 Corrient '!M$5:M$1012,'PIB-Mpal 2015-2022 Corrient '!$A$5:$A$1012,$W$2,'PIB-Mpal 2015-2022 Corrient '!$E$5:$E$1012,$A16)</f>
        <v>1594.917824974845</v>
      </c>
      <c r="S16" s="53">
        <f>SUMIFS('PIB-Mpal 2015-2022 Corrient '!V$5:V$1012,'PIB-Mpal 2015-2022 Corrient '!$A$5:$A$1012,$W$2,'PIB-Mpal 2015-2022 Corrient '!$E$5:$E$1012,$A16)</f>
        <v>2767.646211357134</v>
      </c>
      <c r="T16" s="210">
        <f>SUMIFS('PIB-Mpal 2015-2022 Corrient '!W$5:W$1012,'PIB-Mpal 2015-2022 Corrient '!$A$5:$A$1012,$W$2,'PIB-Mpal 2015-2022 Corrient '!$E$5:$E$1012,$A16)</f>
        <v>4371.873245872558</v>
      </c>
      <c r="U16" s="206">
        <f>SUMIFS('PIB-Mpal 2015-2022 Corrient '!X$5:X$1012,'PIB-Mpal 2015-2022 Corrient '!$A$5:$A$1012,$W$2,'PIB-Mpal 2015-2022 Corrient '!$E$5:$E$1012,$A16)</f>
        <v>489.72002371294093</v>
      </c>
      <c r="V16" s="90">
        <f>SUMIFS('PIB-Mpal 2015-2022 Corrient '!Y$5:Y$1012,'PIB-Mpal 2015-2022 Corrient '!$A$5:$A$1012,$W$2,'PIB-Mpal 2015-2022 Corrient '!$E$5:$E$1012,$A16)</f>
        <v>4861.593269585499</v>
      </c>
      <c r="W16" s="100">
        <f t="shared" si="3"/>
        <v>0.022876475755314242</v>
      </c>
      <c r="X16" s="273">
        <f>INDEX(POBLACION!$C$4:$W$128,MATCH(A16,POBLACION!$A$4:$A$128,0),MATCH($W$2,POBLACION!$C$3:$W$3,0))</f>
        <v>88227</v>
      </c>
      <c r="Y16" s="263">
        <f t="shared" si="5"/>
        <v>49552.55472669997</v>
      </c>
      <c r="Z16" s="275">
        <f t="shared" si="6"/>
        <v>55103.23675955772</v>
      </c>
      <c r="AA16" s="278">
        <f t="shared" si="7"/>
        <v>4.695066049842633</v>
      </c>
      <c r="AB16" s="278">
        <f t="shared" si="8"/>
        <v>4.741177110022907</v>
      </c>
      <c r="AE16" s="437" t="s">
        <v>17</v>
      </c>
      <c r="AF16" s="438"/>
      <c r="AG16" s="438"/>
      <c r="AH16" s="438"/>
      <c r="AI16" s="438"/>
      <c r="AJ16" s="439"/>
    </row>
    <row r="17" spans="1:36" ht="15.75" thickBot="1">
      <c r="A17" s="124" t="s">
        <v>37</v>
      </c>
      <c r="B17" s="114" t="s">
        <v>359</v>
      </c>
      <c r="C17" s="119"/>
      <c r="D17" s="120"/>
      <c r="E17" s="115">
        <f>SUM(E18:E23)</f>
        <v>1853.9902668838247</v>
      </c>
      <c r="F17" s="115">
        <f aca="true" t="shared" si="9" ref="F17:X17">SUM(F18:F23)</f>
        <v>1097.7923623545078</v>
      </c>
      <c r="G17" s="115">
        <f t="shared" si="9"/>
        <v>87.00504939326123</v>
      </c>
      <c r="H17" s="115">
        <f t="shared" si="9"/>
        <v>128.06062902548695</v>
      </c>
      <c r="I17" s="115">
        <f t="shared" si="9"/>
        <v>237.0911028335892</v>
      </c>
      <c r="J17" s="115">
        <f t="shared" si="9"/>
        <v>1060.7076661971814</v>
      </c>
      <c r="K17" s="115">
        <f t="shared" si="9"/>
        <v>110.02453106984055</v>
      </c>
      <c r="L17" s="115">
        <f t="shared" si="9"/>
        <v>50.50334844447469</v>
      </c>
      <c r="M17" s="115">
        <f t="shared" si="9"/>
        <v>222.470500120086</v>
      </c>
      <c r="N17" s="115">
        <f t="shared" si="9"/>
        <v>370.546952565681</v>
      </c>
      <c r="O17" s="115">
        <f t="shared" si="9"/>
        <v>737.7476478380208</v>
      </c>
      <c r="P17" s="125">
        <f t="shared" si="9"/>
        <v>158.24897262685928</v>
      </c>
      <c r="Q17" s="196">
        <f t="shared" si="9"/>
        <v>2951.7826292383324</v>
      </c>
      <c r="R17" s="115">
        <f t="shared" si="9"/>
        <v>215.06567841874818</v>
      </c>
      <c r="S17" s="116">
        <f t="shared" si="9"/>
        <v>2947.340721695733</v>
      </c>
      <c r="T17" s="211">
        <f t="shared" si="9"/>
        <v>6114.189029352814</v>
      </c>
      <c r="U17" s="189">
        <f t="shared" si="9"/>
        <v>684.8873761989547</v>
      </c>
      <c r="V17" s="125">
        <f t="shared" si="9"/>
        <v>6799.076405551768</v>
      </c>
      <c r="W17" s="117">
        <f t="shared" si="3"/>
        <v>0.03199340173584604</v>
      </c>
      <c r="X17" s="211">
        <f t="shared" si="9"/>
        <v>263987</v>
      </c>
      <c r="Y17" s="263">
        <f t="shared" si="5"/>
        <v>23160.947430565953</v>
      </c>
      <c r="Z17" s="275">
        <f t="shared" si="6"/>
        <v>25755.345549408754</v>
      </c>
      <c r="AA17" s="278">
        <f t="shared" si="7"/>
        <v>4.3647563208347995</v>
      </c>
      <c r="AB17" s="278">
        <f t="shared" si="8"/>
        <v>4.4108673810150725</v>
      </c>
      <c r="AE17" s="437" t="s">
        <v>340</v>
      </c>
      <c r="AF17" s="438"/>
      <c r="AG17" s="438"/>
      <c r="AH17" s="438"/>
      <c r="AI17" s="438"/>
      <c r="AJ17" s="439"/>
    </row>
    <row r="18" spans="1:36" ht="15">
      <c r="A18" s="123" t="s">
        <v>200</v>
      </c>
      <c r="B18" s="103" t="s">
        <v>39</v>
      </c>
      <c r="C18" s="110" t="s">
        <v>360</v>
      </c>
      <c r="D18" s="103" t="s">
        <v>40</v>
      </c>
      <c r="E18" s="51">
        <f>SUMIFS('PIB-Mpal 2015-2022 Corrient '!H$5:H$1012,'PIB-Mpal 2015-2022 Corrient '!$A$5:$A$1012,$W$2,'PIB-Mpal 2015-2022 Corrient '!$E$5:$E$1012,$A18)</f>
        <v>67.64811640999628</v>
      </c>
      <c r="F18" s="51">
        <f>SUMIFS('PIB-Mpal 2015-2022 Corrient '!I$5:I$1012,'PIB-Mpal 2015-2022 Corrient '!$A$5:$A$1012,$W$2,'PIB-Mpal 2015-2022 Corrient '!$E$5:$E$1012,$A18)</f>
        <v>38.478596871985246</v>
      </c>
      <c r="G18" s="51">
        <f>SUMIFS('PIB-Mpal 2015-2022 Corrient '!K$5:K$1012,'PIB-Mpal 2015-2022 Corrient '!$A$5:$A$1012,$W$2,'PIB-Mpal 2015-2022 Corrient '!$E$5:$E$1012,$A18)</f>
        <v>10.545049511006056</v>
      </c>
      <c r="H18" s="51">
        <f>SUMIFS('PIB-Mpal 2015-2022 Corrient '!L$5:L$1012,'PIB-Mpal 2015-2022 Corrient '!$A$5:$A$1012,$W$2,'PIB-Mpal 2015-2022 Corrient '!$E$5:$E$1012,$A18)</f>
        <v>17.799189966115662</v>
      </c>
      <c r="I18" s="51">
        <f>SUMIFS('PIB-Mpal 2015-2022 Corrient '!N$5:N$1012,'PIB-Mpal 2015-2022 Corrient '!$A$5:$A$1012,$W$2,'PIB-Mpal 2015-2022 Corrient '!$E$5:$E$1012,$A18)</f>
        <v>26.530308390292</v>
      </c>
      <c r="J18" s="51">
        <f>SUMIFS('PIB-Mpal 2015-2022 Corrient '!O$5:O$1012,'PIB-Mpal 2015-2022 Corrient '!$A$5:$A$1012,$W$2,'PIB-Mpal 2015-2022 Corrient '!$E$5:$E$1012,$A18)</f>
        <v>129.01987326007318</v>
      </c>
      <c r="K18" s="51">
        <f>SUMIFS('PIB-Mpal 2015-2022 Corrient '!P$5:P$1012,'PIB-Mpal 2015-2022 Corrient '!$A$5:$A$1012,$W$2,'PIB-Mpal 2015-2022 Corrient '!$E$5:$E$1012,$A18)</f>
        <v>15.188958153912585</v>
      </c>
      <c r="L18" s="51">
        <f>SUMIFS('PIB-Mpal 2015-2022 Corrient '!Q$5:Q$1012,'PIB-Mpal 2015-2022 Corrient '!$A$5:$A$1012,$W$2,'PIB-Mpal 2015-2022 Corrient '!$E$5:$E$1012,$A18)</f>
        <v>4.923202788652703</v>
      </c>
      <c r="M18" s="51">
        <f>SUMIFS('PIB-Mpal 2015-2022 Corrient '!R$5:R$1012,'PIB-Mpal 2015-2022 Corrient '!$A$5:$A$1012,$W$2,'PIB-Mpal 2015-2022 Corrient '!$E$5:$E$1012,$A18)</f>
        <v>30.3396512271577</v>
      </c>
      <c r="N18" s="51">
        <f>SUMIFS('PIB-Mpal 2015-2022 Corrient '!S$5:S$1012,'PIB-Mpal 2015-2022 Corrient '!$A$5:$A$1012,$W$2,'PIB-Mpal 2015-2022 Corrient '!$E$5:$E$1012,$A18)</f>
        <v>45.05871789803297</v>
      </c>
      <c r="O18" s="51">
        <f>SUMIFS('PIB-Mpal 2015-2022 Corrient '!T$5:T$1012,'PIB-Mpal 2015-2022 Corrient '!$A$5:$A$1012,$W$2,'PIB-Mpal 2015-2022 Corrient '!$E$5:$E$1012,$A18)</f>
        <v>95.55853283496694</v>
      </c>
      <c r="P18" s="153">
        <f>SUMIFS('PIB-Mpal 2015-2022 Corrient '!U$5:U$1012,'PIB-Mpal 2015-2022 Corrient '!$A$5:$A$1012,$W$2,'PIB-Mpal 2015-2022 Corrient '!$E$5:$E$1012,$A18)</f>
        <v>24.893681497092864</v>
      </c>
      <c r="Q18" s="159">
        <f>SUMIFS('PIB-Mpal 2015-2022 Corrient '!J$5:J$1012,'PIB-Mpal 2015-2022 Corrient '!$A$5:$A$1012,$W$2,'PIB-Mpal 2015-2022 Corrient '!$E$5:$E$1012,$A18)</f>
        <v>106.12671328198152</v>
      </c>
      <c r="R18" s="52">
        <f>SUMIFS('PIB-Mpal 2015-2022 Corrient '!M$5:M$1012,'PIB-Mpal 2015-2022 Corrient '!$A$5:$A$1012,$W$2,'PIB-Mpal 2015-2022 Corrient '!$E$5:$E$1012,$A18)</f>
        <v>28.344239477121718</v>
      </c>
      <c r="S18" s="53">
        <f>SUMIFS('PIB-Mpal 2015-2022 Corrient '!V$5:V$1012,'PIB-Mpal 2015-2022 Corrient '!$A$5:$A$1012,$W$2,'PIB-Mpal 2015-2022 Corrient '!$E$5:$E$1012,$A18)</f>
        <v>371.5129260501809</v>
      </c>
      <c r="T18" s="210">
        <f>SUMIFS('PIB-Mpal 2015-2022 Corrient '!W$5:W$1012,'PIB-Mpal 2015-2022 Corrient '!$A$5:$A$1012,$W$2,'PIB-Mpal 2015-2022 Corrient '!$E$5:$E$1012,$A18)</f>
        <v>505.9838788092842</v>
      </c>
      <c r="U18" s="206">
        <f>SUMIFS('PIB-Mpal 2015-2022 Corrient '!X$5:X$1012,'PIB-Mpal 2015-2022 Corrient '!$A$5:$A$1012,$W$2,'PIB-Mpal 2015-2022 Corrient '!$E$5:$E$1012,$A18)</f>
        <v>56.678321440994424</v>
      </c>
      <c r="V18" s="90">
        <f>SUMIFS('PIB-Mpal 2015-2022 Corrient '!Y$5:Y$1012,'PIB-Mpal 2015-2022 Corrient '!$A$5:$A$1012,$W$2,'PIB-Mpal 2015-2022 Corrient '!$E$5:$E$1012,$A18)</f>
        <v>562.6622002502786</v>
      </c>
      <c r="W18" s="102">
        <f t="shared" si="3"/>
        <v>0.0026476357582160947</v>
      </c>
      <c r="X18" s="273">
        <f>INDEX(POBLACION!$C$4:$W$128,MATCH(A18,POBLACION!$A$4:$A$128,0),MATCH($W$2,POBLACION!$C$3:$W$3,0))</f>
        <v>30642</v>
      </c>
      <c r="Y18" s="263">
        <f t="shared" si="5"/>
        <v>16512.756308637956</v>
      </c>
      <c r="Z18" s="275">
        <f t="shared" si="6"/>
        <v>18362.45023987594</v>
      </c>
      <c r="AA18" s="278">
        <f t="shared" si="7"/>
        <v>4.217819571731636</v>
      </c>
      <c r="AB18" s="278">
        <f t="shared" si="8"/>
        <v>4.26393063191191</v>
      </c>
      <c r="AE18" s="437" t="s">
        <v>425</v>
      </c>
      <c r="AF18" s="438"/>
      <c r="AG18" s="438"/>
      <c r="AH18" s="438"/>
      <c r="AI18" s="438"/>
      <c r="AJ18" s="439"/>
    </row>
    <row r="19" spans="1:36" ht="15">
      <c r="A19" s="35" t="s">
        <v>201</v>
      </c>
      <c r="B19" s="32" t="s">
        <v>39</v>
      </c>
      <c r="C19" s="33" t="s">
        <v>360</v>
      </c>
      <c r="D19" s="32" t="s">
        <v>41</v>
      </c>
      <c r="E19" s="51">
        <f>SUMIFS('PIB-Mpal 2015-2022 Corrient '!H$5:H$1012,'PIB-Mpal 2015-2022 Corrient '!$A$5:$A$1012,$W$2,'PIB-Mpal 2015-2022 Corrient '!$E$5:$E$1012,$A19)</f>
        <v>967.2515260731502</v>
      </c>
      <c r="F19" s="51">
        <f>SUMIFS('PIB-Mpal 2015-2022 Corrient '!I$5:I$1012,'PIB-Mpal 2015-2022 Corrient '!$A$5:$A$1012,$W$2,'PIB-Mpal 2015-2022 Corrient '!$E$5:$E$1012,$A19)</f>
        <v>583.4882811570069</v>
      </c>
      <c r="G19" s="51">
        <f>SUMIFS('PIB-Mpal 2015-2022 Corrient '!K$5:K$1012,'PIB-Mpal 2015-2022 Corrient '!$A$5:$A$1012,$W$2,'PIB-Mpal 2015-2022 Corrient '!$E$5:$E$1012,$A19)</f>
        <v>34.223029674009034</v>
      </c>
      <c r="H19" s="51">
        <f>SUMIFS('PIB-Mpal 2015-2022 Corrient '!L$5:L$1012,'PIB-Mpal 2015-2022 Corrient '!$A$5:$A$1012,$W$2,'PIB-Mpal 2015-2022 Corrient '!$E$5:$E$1012,$A19)</f>
        <v>51.5280131390526</v>
      </c>
      <c r="I19" s="51">
        <f>SUMIFS('PIB-Mpal 2015-2022 Corrient '!N$5:N$1012,'PIB-Mpal 2015-2022 Corrient '!$A$5:$A$1012,$W$2,'PIB-Mpal 2015-2022 Corrient '!$E$5:$E$1012,$A19)</f>
        <v>96.47239217307576</v>
      </c>
      <c r="J19" s="51">
        <f>SUMIFS('PIB-Mpal 2015-2022 Corrient '!O$5:O$1012,'PIB-Mpal 2015-2022 Corrient '!$A$5:$A$1012,$W$2,'PIB-Mpal 2015-2022 Corrient '!$E$5:$E$1012,$A19)</f>
        <v>470.7971905112969</v>
      </c>
      <c r="K19" s="51">
        <f>SUMIFS('PIB-Mpal 2015-2022 Corrient '!P$5:P$1012,'PIB-Mpal 2015-2022 Corrient '!$A$5:$A$1012,$W$2,'PIB-Mpal 2015-2022 Corrient '!$E$5:$E$1012,$A19)</f>
        <v>41.03143406042695</v>
      </c>
      <c r="L19" s="51">
        <f>SUMIFS('PIB-Mpal 2015-2022 Corrient '!Q$5:Q$1012,'PIB-Mpal 2015-2022 Corrient '!$A$5:$A$1012,$W$2,'PIB-Mpal 2015-2022 Corrient '!$E$5:$E$1012,$A19)</f>
        <v>25.29666776461041</v>
      </c>
      <c r="M19" s="51">
        <f>SUMIFS('PIB-Mpal 2015-2022 Corrient '!R$5:R$1012,'PIB-Mpal 2015-2022 Corrient '!$A$5:$A$1012,$W$2,'PIB-Mpal 2015-2022 Corrient '!$E$5:$E$1012,$A19)</f>
        <v>84.1210938626484</v>
      </c>
      <c r="N19" s="51">
        <f>SUMIFS('PIB-Mpal 2015-2022 Corrient '!S$5:S$1012,'PIB-Mpal 2015-2022 Corrient '!$A$5:$A$1012,$W$2,'PIB-Mpal 2015-2022 Corrient '!$E$5:$E$1012,$A19)</f>
        <v>154.39419149634924</v>
      </c>
      <c r="O19" s="51">
        <f>SUMIFS('PIB-Mpal 2015-2022 Corrient '!T$5:T$1012,'PIB-Mpal 2015-2022 Corrient '!$A$5:$A$1012,$W$2,'PIB-Mpal 2015-2022 Corrient '!$E$5:$E$1012,$A19)</f>
        <v>273.05701218812334</v>
      </c>
      <c r="P19" s="153">
        <f>SUMIFS('PIB-Mpal 2015-2022 Corrient '!U$5:U$1012,'PIB-Mpal 2015-2022 Corrient '!$A$5:$A$1012,$W$2,'PIB-Mpal 2015-2022 Corrient '!$E$5:$E$1012,$A19)</f>
        <v>56.26435494053172</v>
      </c>
      <c r="Q19" s="159">
        <f>SUMIFS('PIB-Mpal 2015-2022 Corrient '!J$5:J$1012,'PIB-Mpal 2015-2022 Corrient '!$A$5:$A$1012,$W$2,'PIB-Mpal 2015-2022 Corrient '!$E$5:$E$1012,$A19)</f>
        <v>1550.739807230157</v>
      </c>
      <c r="R19" s="52">
        <f>SUMIFS('PIB-Mpal 2015-2022 Corrient '!M$5:M$1012,'PIB-Mpal 2015-2022 Corrient '!$A$5:$A$1012,$W$2,'PIB-Mpal 2015-2022 Corrient '!$E$5:$E$1012,$A19)</f>
        <v>85.75104281306163</v>
      </c>
      <c r="S19" s="53">
        <f>SUMIFS('PIB-Mpal 2015-2022 Corrient '!V$5:V$1012,'PIB-Mpal 2015-2022 Corrient '!$A$5:$A$1012,$W$2,'PIB-Mpal 2015-2022 Corrient '!$E$5:$E$1012,$A19)</f>
        <v>1201.4343369970627</v>
      </c>
      <c r="T19" s="210">
        <f>SUMIFS('PIB-Mpal 2015-2022 Corrient '!W$5:W$1012,'PIB-Mpal 2015-2022 Corrient '!$A$5:$A$1012,$W$2,'PIB-Mpal 2015-2022 Corrient '!$E$5:$E$1012,$A19)</f>
        <v>2837.9251870402813</v>
      </c>
      <c r="U19" s="206">
        <f>SUMIFS('PIB-Mpal 2015-2022 Corrient '!X$5:X$1012,'PIB-Mpal 2015-2022 Corrient '!$A$5:$A$1012,$W$2,'PIB-Mpal 2015-2022 Corrient '!$E$5:$E$1012,$A19)</f>
        <v>317.89320314924606</v>
      </c>
      <c r="V19" s="90">
        <f>SUMIFS('PIB-Mpal 2015-2022 Corrient '!Y$5:Y$1012,'PIB-Mpal 2015-2022 Corrient '!$A$5:$A$1012,$W$2,'PIB-Mpal 2015-2022 Corrient '!$E$5:$E$1012,$A19)</f>
        <v>3155.8183901895272</v>
      </c>
      <c r="W19" s="94">
        <f t="shared" si="3"/>
        <v>0.01484986482579626</v>
      </c>
      <c r="X19" s="273">
        <f>INDEX(POBLACION!$C$4:$W$128,MATCH(A19,POBLACION!$A$4:$A$128,0),MATCH($W$2,POBLACION!$C$3:$W$3,0))</f>
        <v>96148</v>
      </c>
      <c r="Y19" s="263">
        <f t="shared" si="5"/>
        <v>29516.21653118402</v>
      </c>
      <c r="Z19" s="275">
        <f t="shared" si="6"/>
        <v>32822.50686638856</v>
      </c>
      <c r="AA19" s="278">
        <f t="shared" si="7"/>
        <v>4.47006068767215</v>
      </c>
      <c r="AB19" s="278">
        <f t="shared" si="8"/>
        <v>4.5161717478524235</v>
      </c>
      <c r="AE19" s="440" t="s">
        <v>426</v>
      </c>
      <c r="AF19" s="441"/>
      <c r="AG19" s="441"/>
      <c r="AH19" s="441"/>
      <c r="AI19" s="441"/>
      <c r="AJ19" s="442"/>
    </row>
    <row r="20" spans="1:28" ht="15">
      <c r="A20" s="35" t="s">
        <v>202</v>
      </c>
      <c r="B20" s="32" t="s">
        <v>39</v>
      </c>
      <c r="C20" s="33" t="s">
        <v>360</v>
      </c>
      <c r="D20" s="32" t="s">
        <v>42</v>
      </c>
      <c r="E20" s="51">
        <f>SUMIFS('PIB-Mpal 2015-2022 Corrient '!H$5:H$1012,'PIB-Mpal 2015-2022 Corrient '!$A$5:$A$1012,$W$2,'PIB-Mpal 2015-2022 Corrient '!$E$5:$E$1012,$A20)</f>
        <v>584.1261871616377</v>
      </c>
      <c r="F20" s="51">
        <f>SUMIFS('PIB-Mpal 2015-2022 Corrient '!I$5:I$1012,'PIB-Mpal 2015-2022 Corrient '!$A$5:$A$1012,$W$2,'PIB-Mpal 2015-2022 Corrient '!$E$5:$E$1012,$A20)</f>
        <v>328.7934747240306</v>
      </c>
      <c r="G20" s="51">
        <f>SUMIFS('PIB-Mpal 2015-2022 Corrient '!K$5:K$1012,'PIB-Mpal 2015-2022 Corrient '!$A$5:$A$1012,$W$2,'PIB-Mpal 2015-2022 Corrient '!$E$5:$E$1012,$A20)</f>
        <v>17.200813862721287</v>
      </c>
      <c r="H20" s="51">
        <f>SUMIFS('PIB-Mpal 2015-2022 Corrient '!L$5:L$1012,'PIB-Mpal 2015-2022 Corrient '!$A$5:$A$1012,$W$2,'PIB-Mpal 2015-2022 Corrient '!$E$5:$E$1012,$A20)</f>
        <v>20.339665820904944</v>
      </c>
      <c r="I20" s="51">
        <f>SUMIFS('PIB-Mpal 2015-2022 Corrient '!N$5:N$1012,'PIB-Mpal 2015-2022 Corrient '!$A$5:$A$1012,$W$2,'PIB-Mpal 2015-2022 Corrient '!$E$5:$E$1012,$A20)</f>
        <v>52.035938702205364</v>
      </c>
      <c r="J20" s="51">
        <f>SUMIFS('PIB-Mpal 2015-2022 Corrient '!O$5:O$1012,'PIB-Mpal 2015-2022 Corrient '!$A$5:$A$1012,$W$2,'PIB-Mpal 2015-2022 Corrient '!$E$5:$E$1012,$A20)</f>
        <v>185.8708851169387</v>
      </c>
      <c r="K20" s="51">
        <f>SUMIFS('PIB-Mpal 2015-2022 Corrient '!P$5:P$1012,'PIB-Mpal 2015-2022 Corrient '!$A$5:$A$1012,$W$2,'PIB-Mpal 2015-2022 Corrient '!$E$5:$E$1012,$A20)</f>
        <v>21.358626598507595</v>
      </c>
      <c r="L20" s="51">
        <f>SUMIFS('PIB-Mpal 2015-2022 Corrient '!Q$5:Q$1012,'PIB-Mpal 2015-2022 Corrient '!$A$5:$A$1012,$W$2,'PIB-Mpal 2015-2022 Corrient '!$E$5:$E$1012,$A20)</f>
        <v>7.825756945723473</v>
      </c>
      <c r="M20" s="51">
        <f>SUMIFS('PIB-Mpal 2015-2022 Corrient '!R$5:R$1012,'PIB-Mpal 2015-2022 Corrient '!$A$5:$A$1012,$W$2,'PIB-Mpal 2015-2022 Corrient '!$E$5:$E$1012,$A20)</f>
        <v>44.65997631271349</v>
      </c>
      <c r="N20" s="51">
        <f>SUMIFS('PIB-Mpal 2015-2022 Corrient '!S$5:S$1012,'PIB-Mpal 2015-2022 Corrient '!$A$5:$A$1012,$W$2,'PIB-Mpal 2015-2022 Corrient '!$E$5:$E$1012,$A20)</f>
        <v>70.02999741002326</v>
      </c>
      <c r="O20" s="51">
        <f>SUMIFS('PIB-Mpal 2015-2022 Corrient '!T$5:T$1012,'PIB-Mpal 2015-2022 Corrient '!$A$5:$A$1012,$W$2,'PIB-Mpal 2015-2022 Corrient '!$E$5:$E$1012,$A20)</f>
        <v>125.0735153505247</v>
      </c>
      <c r="P20" s="153">
        <f>SUMIFS('PIB-Mpal 2015-2022 Corrient '!U$5:U$1012,'PIB-Mpal 2015-2022 Corrient '!$A$5:$A$1012,$W$2,'PIB-Mpal 2015-2022 Corrient '!$E$5:$E$1012,$A20)</f>
        <v>34.011610566025915</v>
      </c>
      <c r="Q20" s="159">
        <f>SUMIFS('PIB-Mpal 2015-2022 Corrient '!J$5:J$1012,'PIB-Mpal 2015-2022 Corrient '!$A$5:$A$1012,$W$2,'PIB-Mpal 2015-2022 Corrient '!$E$5:$E$1012,$A20)</f>
        <v>912.9196618856683</v>
      </c>
      <c r="R20" s="52">
        <f>SUMIFS('PIB-Mpal 2015-2022 Corrient '!M$5:M$1012,'PIB-Mpal 2015-2022 Corrient '!$A$5:$A$1012,$W$2,'PIB-Mpal 2015-2022 Corrient '!$E$5:$E$1012,$A20)</f>
        <v>37.54047968362623</v>
      </c>
      <c r="S20" s="53">
        <f>SUMIFS('PIB-Mpal 2015-2022 Corrient '!V$5:V$1012,'PIB-Mpal 2015-2022 Corrient '!$A$5:$A$1012,$W$2,'PIB-Mpal 2015-2022 Corrient '!$E$5:$E$1012,$A20)</f>
        <v>540.8663070026624</v>
      </c>
      <c r="T20" s="210">
        <f>SUMIFS('PIB-Mpal 2015-2022 Corrient '!W$5:W$1012,'PIB-Mpal 2015-2022 Corrient '!$A$5:$A$1012,$W$2,'PIB-Mpal 2015-2022 Corrient '!$E$5:$E$1012,$A20)</f>
        <v>1491.326448571957</v>
      </c>
      <c r="U20" s="206">
        <f>SUMIFS('PIB-Mpal 2015-2022 Corrient '!X$5:X$1012,'PIB-Mpal 2015-2022 Corrient '!$A$5:$A$1012,$W$2,'PIB-Mpal 2015-2022 Corrient '!$E$5:$E$1012,$A20)</f>
        <v>167.05251563454968</v>
      </c>
      <c r="V20" s="90">
        <f>SUMIFS('PIB-Mpal 2015-2022 Corrient '!Y$5:Y$1012,'PIB-Mpal 2015-2022 Corrient '!$A$5:$A$1012,$W$2,'PIB-Mpal 2015-2022 Corrient '!$E$5:$E$1012,$A20)</f>
        <v>1658.3789642065067</v>
      </c>
      <c r="W20" s="94">
        <f t="shared" si="3"/>
        <v>0.0078035870267337045</v>
      </c>
      <c r="X20" s="273">
        <f>INDEX(POBLACION!$C$4:$W$128,MATCH(A20,POBLACION!$A$4:$A$128,0),MATCH($W$2,POBLACION!$C$3:$W$3,0))</f>
        <v>55363</v>
      </c>
      <c r="Y20" s="263">
        <f t="shared" si="5"/>
        <v>26937.240550041668</v>
      </c>
      <c r="Z20" s="275">
        <f t="shared" si="6"/>
        <v>29954.644152349163</v>
      </c>
      <c r="AA20" s="278">
        <f t="shared" si="7"/>
        <v>4.430353104554352</v>
      </c>
      <c r="AB20" s="278">
        <f t="shared" si="8"/>
        <v>4.476464164734626</v>
      </c>
    </row>
    <row r="21" spans="1:28" ht="15">
      <c r="A21" s="35" t="s">
        <v>203</v>
      </c>
      <c r="B21" s="32" t="s">
        <v>39</v>
      </c>
      <c r="C21" s="33" t="s">
        <v>360</v>
      </c>
      <c r="D21" s="32" t="s">
        <v>43</v>
      </c>
      <c r="E21" s="51">
        <f>SUMIFS('PIB-Mpal 2015-2022 Corrient '!H$5:H$1012,'PIB-Mpal 2015-2022 Corrient '!$A$5:$A$1012,$W$2,'PIB-Mpal 2015-2022 Corrient '!$E$5:$E$1012,$A21)</f>
        <v>73.65580882132735</v>
      </c>
      <c r="F21" s="51">
        <f>SUMIFS('PIB-Mpal 2015-2022 Corrient '!I$5:I$1012,'PIB-Mpal 2015-2022 Corrient '!$A$5:$A$1012,$W$2,'PIB-Mpal 2015-2022 Corrient '!$E$5:$E$1012,$A21)</f>
        <v>41.457700164548385</v>
      </c>
      <c r="G21" s="51">
        <f>SUMIFS('PIB-Mpal 2015-2022 Corrient '!K$5:K$1012,'PIB-Mpal 2015-2022 Corrient '!$A$5:$A$1012,$W$2,'PIB-Mpal 2015-2022 Corrient '!$E$5:$E$1012,$A21)</f>
        <v>13.918733342913017</v>
      </c>
      <c r="H21" s="51">
        <f>SUMIFS('PIB-Mpal 2015-2022 Corrient '!L$5:L$1012,'PIB-Mpal 2015-2022 Corrient '!$A$5:$A$1012,$W$2,'PIB-Mpal 2015-2022 Corrient '!$E$5:$E$1012,$A21)</f>
        <v>6.044324425884051</v>
      </c>
      <c r="I21" s="51">
        <f>SUMIFS('PIB-Mpal 2015-2022 Corrient '!N$5:N$1012,'PIB-Mpal 2015-2022 Corrient '!$A$5:$A$1012,$W$2,'PIB-Mpal 2015-2022 Corrient '!$E$5:$E$1012,$A21)</f>
        <v>21.07333037631498</v>
      </c>
      <c r="J21" s="51">
        <f>SUMIFS('PIB-Mpal 2015-2022 Corrient '!O$5:O$1012,'PIB-Mpal 2015-2022 Corrient '!$A$5:$A$1012,$W$2,'PIB-Mpal 2015-2022 Corrient '!$E$5:$E$1012,$A21)</f>
        <v>90.56459601943412</v>
      </c>
      <c r="K21" s="51">
        <f>SUMIFS('PIB-Mpal 2015-2022 Corrient '!P$5:P$1012,'PIB-Mpal 2015-2022 Corrient '!$A$5:$A$1012,$W$2,'PIB-Mpal 2015-2022 Corrient '!$E$5:$E$1012,$A21)</f>
        <v>7.713063481144176</v>
      </c>
      <c r="L21" s="51">
        <f>SUMIFS('PIB-Mpal 2015-2022 Corrient '!Q$5:Q$1012,'PIB-Mpal 2015-2022 Corrient '!$A$5:$A$1012,$W$2,'PIB-Mpal 2015-2022 Corrient '!$E$5:$E$1012,$A21)</f>
        <v>3.001333127788503</v>
      </c>
      <c r="M21" s="51">
        <f>SUMIFS('PIB-Mpal 2015-2022 Corrient '!R$5:R$1012,'PIB-Mpal 2015-2022 Corrient '!$A$5:$A$1012,$W$2,'PIB-Mpal 2015-2022 Corrient '!$E$5:$E$1012,$A21)</f>
        <v>16.57525329919873</v>
      </c>
      <c r="N21" s="51">
        <f>SUMIFS('PIB-Mpal 2015-2022 Corrient '!S$5:S$1012,'PIB-Mpal 2015-2022 Corrient '!$A$5:$A$1012,$W$2,'PIB-Mpal 2015-2022 Corrient '!$E$5:$E$1012,$A21)</f>
        <v>30.843178227700513</v>
      </c>
      <c r="O21" s="51">
        <f>SUMIFS('PIB-Mpal 2015-2022 Corrient '!T$5:T$1012,'PIB-Mpal 2015-2022 Corrient '!$A$5:$A$1012,$W$2,'PIB-Mpal 2015-2022 Corrient '!$E$5:$E$1012,$A21)</f>
        <v>72.06865221310036</v>
      </c>
      <c r="P21" s="153">
        <f>SUMIFS('PIB-Mpal 2015-2022 Corrient '!U$5:U$1012,'PIB-Mpal 2015-2022 Corrient '!$A$5:$A$1012,$W$2,'PIB-Mpal 2015-2022 Corrient '!$E$5:$E$1012,$A21)</f>
        <v>12.846596137835423</v>
      </c>
      <c r="Q21" s="159">
        <f>SUMIFS('PIB-Mpal 2015-2022 Corrient '!J$5:J$1012,'PIB-Mpal 2015-2022 Corrient '!$A$5:$A$1012,$W$2,'PIB-Mpal 2015-2022 Corrient '!$E$5:$E$1012,$A21)</f>
        <v>115.11350898587574</v>
      </c>
      <c r="R21" s="52">
        <f>SUMIFS('PIB-Mpal 2015-2022 Corrient '!M$5:M$1012,'PIB-Mpal 2015-2022 Corrient '!$A$5:$A$1012,$W$2,'PIB-Mpal 2015-2022 Corrient '!$E$5:$E$1012,$A21)</f>
        <v>19.963057768797068</v>
      </c>
      <c r="S21" s="53">
        <f>SUMIFS('PIB-Mpal 2015-2022 Corrient '!V$5:V$1012,'PIB-Mpal 2015-2022 Corrient '!$A$5:$A$1012,$W$2,'PIB-Mpal 2015-2022 Corrient '!$E$5:$E$1012,$A21)</f>
        <v>254.68600288251682</v>
      </c>
      <c r="T21" s="210">
        <f>SUMIFS('PIB-Mpal 2015-2022 Corrient '!W$5:W$1012,'PIB-Mpal 2015-2022 Corrient '!$A$5:$A$1012,$W$2,'PIB-Mpal 2015-2022 Corrient '!$E$5:$E$1012,$A21)</f>
        <v>389.76256963718964</v>
      </c>
      <c r="U21" s="206">
        <f>SUMIFS('PIB-Mpal 2015-2022 Corrient '!X$5:X$1012,'PIB-Mpal 2015-2022 Corrient '!$A$5:$A$1012,$W$2,'PIB-Mpal 2015-2022 Corrient '!$E$5:$E$1012,$A21)</f>
        <v>43.65966808972425</v>
      </c>
      <c r="V21" s="90">
        <f>SUMIFS('PIB-Mpal 2015-2022 Corrient '!Y$5:Y$1012,'PIB-Mpal 2015-2022 Corrient '!$A$5:$A$1012,$W$2,'PIB-Mpal 2015-2022 Corrient '!$E$5:$E$1012,$A21)</f>
        <v>433.42223772691386</v>
      </c>
      <c r="W21" s="94">
        <f t="shared" si="3"/>
        <v>0.002039490505140337</v>
      </c>
      <c r="X21" s="273">
        <f>INDEX(POBLACION!$C$4:$W$128,MATCH(A21,POBLACION!$A$4:$A$128,0),MATCH($W$2,POBLACION!$C$3:$W$3,0))</f>
        <v>27451</v>
      </c>
      <c r="Y21" s="263">
        <f t="shared" si="5"/>
        <v>14198.483466438003</v>
      </c>
      <c r="Z21" s="275">
        <f t="shared" si="6"/>
        <v>15788.941667950672</v>
      </c>
      <c r="AA21" s="278">
        <f t="shared" si="7"/>
        <v>4.152241960064049</v>
      </c>
      <c r="AB21" s="278">
        <f t="shared" si="8"/>
        <v>4.198353020244323</v>
      </c>
    </row>
    <row r="22" spans="1:28" ht="15">
      <c r="A22" s="35" t="s">
        <v>204</v>
      </c>
      <c r="B22" s="32" t="s">
        <v>39</v>
      </c>
      <c r="C22" s="33" t="s">
        <v>360</v>
      </c>
      <c r="D22" s="32" t="s">
        <v>44</v>
      </c>
      <c r="E22" s="51">
        <f>SUMIFS('PIB-Mpal 2015-2022 Corrient '!H$5:H$1012,'PIB-Mpal 2015-2022 Corrient '!$A$5:$A$1012,$W$2,'PIB-Mpal 2015-2022 Corrient '!$E$5:$E$1012,$A22)</f>
        <v>55.78821013844879</v>
      </c>
      <c r="F22" s="51">
        <f>SUMIFS('PIB-Mpal 2015-2022 Corrient '!I$5:I$1012,'PIB-Mpal 2015-2022 Corrient '!$A$5:$A$1012,$W$2,'PIB-Mpal 2015-2022 Corrient '!$E$5:$E$1012,$A22)</f>
        <v>33.53244638885401</v>
      </c>
      <c r="G22" s="51">
        <f>SUMIFS('PIB-Mpal 2015-2022 Corrient '!K$5:K$1012,'PIB-Mpal 2015-2022 Corrient '!$A$5:$A$1012,$W$2,'PIB-Mpal 2015-2022 Corrient '!$E$5:$E$1012,$A22)</f>
        <v>5.362100587168157</v>
      </c>
      <c r="H22" s="51">
        <f>SUMIFS('PIB-Mpal 2015-2022 Corrient '!L$5:L$1012,'PIB-Mpal 2015-2022 Corrient '!$A$5:$A$1012,$W$2,'PIB-Mpal 2015-2022 Corrient '!$E$5:$E$1012,$A22)</f>
        <v>17.721804925702735</v>
      </c>
      <c r="I22" s="51">
        <f>SUMIFS('PIB-Mpal 2015-2022 Corrient '!N$5:N$1012,'PIB-Mpal 2015-2022 Corrient '!$A$5:$A$1012,$W$2,'PIB-Mpal 2015-2022 Corrient '!$E$5:$E$1012,$A22)</f>
        <v>23.264832385937943</v>
      </c>
      <c r="J22" s="51">
        <f>SUMIFS('PIB-Mpal 2015-2022 Corrient '!O$5:O$1012,'PIB-Mpal 2015-2022 Corrient '!$A$5:$A$1012,$W$2,'PIB-Mpal 2015-2022 Corrient '!$E$5:$E$1012,$A22)</f>
        <v>95.35194458903742</v>
      </c>
      <c r="K22" s="51">
        <f>SUMIFS('PIB-Mpal 2015-2022 Corrient '!P$5:P$1012,'PIB-Mpal 2015-2022 Corrient '!$A$5:$A$1012,$W$2,'PIB-Mpal 2015-2022 Corrient '!$E$5:$E$1012,$A22)</f>
        <v>15.362302000961726</v>
      </c>
      <c r="L22" s="51">
        <f>SUMIFS('PIB-Mpal 2015-2022 Corrient '!Q$5:Q$1012,'PIB-Mpal 2015-2022 Corrient '!$A$5:$A$1012,$W$2,'PIB-Mpal 2015-2022 Corrient '!$E$5:$E$1012,$A22)</f>
        <v>5.99046584268907</v>
      </c>
      <c r="M22" s="51">
        <f>SUMIFS('PIB-Mpal 2015-2022 Corrient '!R$5:R$1012,'PIB-Mpal 2015-2022 Corrient '!$A$5:$A$1012,$W$2,'PIB-Mpal 2015-2022 Corrient '!$E$5:$E$1012,$A22)</f>
        <v>27.29871147895696</v>
      </c>
      <c r="N22" s="51">
        <f>SUMIFS('PIB-Mpal 2015-2022 Corrient '!S$5:S$1012,'PIB-Mpal 2015-2022 Corrient '!$A$5:$A$1012,$W$2,'PIB-Mpal 2015-2022 Corrient '!$E$5:$E$1012,$A22)</f>
        <v>38.298541876500856</v>
      </c>
      <c r="O22" s="51">
        <f>SUMIFS('PIB-Mpal 2015-2022 Corrient '!T$5:T$1012,'PIB-Mpal 2015-2022 Corrient '!$A$5:$A$1012,$W$2,'PIB-Mpal 2015-2022 Corrient '!$E$5:$E$1012,$A22)</f>
        <v>91.63853866649028</v>
      </c>
      <c r="P22" s="153">
        <f>SUMIFS('PIB-Mpal 2015-2022 Corrient '!U$5:U$1012,'PIB-Mpal 2015-2022 Corrient '!$A$5:$A$1012,$W$2,'PIB-Mpal 2015-2022 Corrient '!$E$5:$E$1012,$A22)</f>
        <v>18.147543073047675</v>
      </c>
      <c r="Q22" s="159">
        <f>SUMIFS('PIB-Mpal 2015-2022 Corrient '!J$5:J$1012,'PIB-Mpal 2015-2022 Corrient '!$A$5:$A$1012,$W$2,'PIB-Mpal 2015-2022 Corrient '!$E$5:$E$1012,$A22)</f>
        <v>89.3206565273028</v>
      </c>
      <c r="R22" s="52">
        <f>SUMIFS('PIB-Mpal 2015-2022 Corrient '!M$5:M$1012,'PIB-Mpal 2015-2022 Corrient '!$A$5:$A$1012,$W$2,'PIB-Mpal 2015-2022 Corrient '!$E$5:$E$1012,$A22)</f>
        <v>23.083905512870892</v>
      </c>
      <c r="S22" s="53">
        <f>SUMIFS('PIB-Mpal 2015-2022 Corrient '!V$5:V$1012,'PIB-Mpal 2015-2022 Corrient '!$A$5:$A$1012,$W$2,'PIB-Mpal 2015-2022 Corrient '!$E$5:$E$1012,$A22)</f>
        <v>315.35287991362196</v>
      </c>
      <c r="T22" s="210">
        <f>SUMIFS('PIB-Mpal 2015-2022 Corrient '!W$5:W$1012,'PIB-Mpal 2015-2022 Corrient '!$A$5:$A$1012,$W$2,'PIB-Mpal 2015-2022 Corrient '!$E$5:$E$1012,$A22)</f>
        <v>427.75744195379565</v>
      </c>
      <c r="U22" s="206">
        <f>SUMIFS('PIB-Mpal 2015-2022 Corrient '!X$5:X$1012,'PIB-Mpal 2015-2022 Corrient '!$A$5:$A$1012,$W$2,'PIB-Mpal 2015-2022 Corrient '!$E$5:$E$1012,$A22)</f>
        <v>47.91570405541126</v>
      </c>
      <c r="V22" s="90">
        <f>SUMIFS('PIB-Mpal 2015-2022 Corrient '!Y$5:Y$1012,'PIB-Mpal 2015-2022 Corrient '!$A$5:$A$1012,$W$2,'PIB-Mpal 2015-2022 Corrient '!$E$5:$E$1012,$A22)</f>
        <v>475.6731460092069</v>
      </c>
      <c r="W22" s="94">
        <f t="shared" si="3"/>
        <v>0.0022383043148036636</v>
      </c>
      <c r="X22" s="273">
        <f>INDEX(POBLACION!$C$4:$W$128,MATCH(A22,POBLACION!$A$4:$A$128,0),MATCH($W$2,POBLACION!$C$3:$W$3,0))</f>
        <v>28611</v>
      </c>
      <c r="Y22" s="263">
        <f t="shared" si="5"/>
        <v>14950.803605389383</v>
      </c>
      <c r="Z22" s="275">
        <f t="shared" si="6"/>
        <v>16625.533746083915</v>
      </c>
      <c r="AA22" s="278">
        <f t="shared" si="7"/>
        <v>4.1746645366073825</v>
      </c>
      <c r="AB22" s="278">
        <f t="shared" si="8"/>
        <v>4.220775596787656</v>
      </c>
    </row>
    <row r="23" spans="1:28" ht="15.75" thickBot="1">
      <c r="A23" s="122" t="s">
        <v>205</v>
      </c>
      <c r="B23" s="64" t="s">
        <v>39</v>
      </c>
      <c r="C23" s="63" t="s">
        <v>360</v>
      </c>
      <c r="D23" s="64" t="s">
        <v>45</v>
      </c>
      <c r="E23" s="51">
        <f>SUMIFS('PIB-Mpal 2015-2022 Corrient '!H$5:H$1012,'PIB-Mpal 2015-2022 Corrient '!$A$5:$A$1012,$W$2,'PIB-Mpal 2015-2022 Corrient '!$E$5:$E$1012,$A23)</f>
        <v>105.52041827926433</v>
      </c>
      <c r="F23" s="51">
        <f>SUMIFS('PIB-Mpal 2015-2022 Corrient '!I$5:I$1012,'PIB-Mpal 2015-2022 Corrient '!$A$5:$A$1012,$W$2,'PIB-Mpal 2015-2022 Corrient '!$E$5:$E$1012,$A23)</f>
        <v>72.04186304808258</v>
      </c>
      <c r="G23" s="51">
        <f>SUMIFS('PIB-Mpal 2015-2022 Corrient '!K$5:K$1012,'PIB-Mpal 2015-2022 Corrient '!$A$5:$A$1012,$W$2,'PIB-Mpal 2015-2022 Corrient '!$E$5:$E$1012,$A23)</f>
        <v>5.755322415443683</v>
      </c>
      <c r="H23" s="51">
        <f>SUMIFS('PIB-Mpal 2015-2022 Corrient '!L$5:L$1012,'PIB-Mpal 2015-2022 Corrient '!$A$5:$A$1012,$W$2,'PIB-Mpal 2015-2022 Corrient '!$E$5:$E$1012,$A23)</f>
        <v>14.62763074782696</v>
      </c>
      <c r="I23" s="51">
        <f>SUMIFS('PIB-Mpal 2015-2022 Corrient '!N$5:N$1012,'PIB-Mpal 2015-2022 Corrient '!$A$5:$A$1012,$W$2,'PIB-Mpal 2015-2022 Corrient '!$E$5:$E$1012,$A23)</f>
        <v>17.714300805763145</v>
      </c>
      <c r="J23" s="51">
        <f>SUMIFS('PIB-Mpal 2015-2022 Corrient '!O$5:O$1012,'PIB-Mpal 2015-2022 Corrient '!$A$5:$A$1012,$W$2,'PIB-Mpal 2015-2022 Corrient '!$E$5:$E$1012,$A23)</f>
        <v>89.10317670040119</v>
      </c>
      <c r="K23" s="51">
        <f>SUMIFS('PIB-Mpal 2015-2022 Corrient '!P$5:P$1012,'PIB-Mpal 2015-2022 Corrient '!$A$5:$A$1012,$W$2,'PIB-Mpal 2015-2022 Corrient '!$E$5:$E$1012,$A23)</f>
        <v>9.370146774887498</v>
      </c>
      <c r="L23" s="51">
        <f>SUMIFS('PIB-Mpal 2015-2022 Corrient '!Q$5:Q$1012,'PIB-Mpal 2015-2022 Corrient '!$A$5:$A$1012,$W$2,'PIB-Mpal 2015-2022 Corrient '!$E$5:$E$1012,$A23)</f>
        <v>3.465921975010523</v>
      </c>
      <c r="M23" s="51">
        <f>SUMIFS('PIB-Mpal 2015-2022 Corrient '!R$5:R$1012,'PIB-Mpal 2015-2022 Corrient '!$A$5:$A$1012,$W$2,'PIB-Mpal 2015-2022 Corrient '!$E$5:$E$1012,$A23)</f>
        <v>19.475813939410724</v>
      </c>
      <c r="N23" s="51">
        <f>SUMIFS('PIB-Mpal 2015-2022 Corrient '!S$5:S$1012,'PIB-Mpal 2015-2022 Corrient '!$A$5:$A$1012,$W$2,'PIB-Mpal 2015-2022 Corrient '!$E$5:$E$1012,$A23)</f>
        <v>31.922325657074243</v>
      </c>
      <c r="O23" s="51">
        <f>SUMIFS('PIB-Mpal 2015-2022 Corrient '!T$5:T$1012,'PIB-Mpal 2015-2022 Corrient '!$A$5:$A$1012,$W$2,'PIB-Mpal 2015-2022 Corrient '!$E$5:$E$1012,$A23)</f>
        <v>80.35139658481519</v>
      </c>
      <c r="P23" s="153">
        <f>SUMIFS('PIB-Mpal 2015-2022 Corrient '!U$5:U$1012,'PIB-Mpal 2015-2022 Corrient '!$A$5:$A$1012,$W$2,'PIB-Mpal 2015-2022 Corrient '!$E$5:$E$1012,$A23)</f>
        <v>12.085186412325665</v>
      </c>
      <c r="Q23" s="159">
        <f>SUMIFS('PIB-Mpal 2015-2022 Corrient '!J$5:J$1012,'PIB-Mpal 2015-2022 Corrient '!$A$5:$A$1012,$W$2,'PIB-Mpal 2015-2022 Corrient '!$E$5:$E$1012,$A23)</f>
        <v>177.5622813273469</v>
      </c>
      <c r="R23" s="52">
        <f>SUMIFS('PIB-Mpal 2015-2022 Corrient '!M$5:M$1012,'PIB-Mpal 2015-2022 Corrient '!$A$5:$A$1012,$W$2,'PIB-Mpal 2015-2022 Corrient '!$E$5:$E$1012,$A23)</f>
        <v>20.382953163270642</v>
      </c>
      <c r="S23" s="53">
        <f>SUMIFS('PIB-Mpal 2015-2022 Corrient '!V$5:V$1012,'PIB-Mpal 2015-2022 Corrient '!$A$5:$A$1012,$W$2,'PIB-Mpal 2015-2022 Corrient '!$E$5:$E$1012,$A23)</f>
        <v>263.48826884968815</v>
      </c>
      <c r="T23" s="210">
        <f>SUMIFS('PIB-Mpal 2015-2022 Corrient '!W$5:W$1012,'PIB-Mpal 2015-2022 Corrient '!$A$5:$A$1012,$W$2,'PIB-Mpal 2015-2022 Corrient '!$E$5:$E$1012,$A23)</f>
        <v>461.4335033403057</v>
      </c>
      <c r="U23" s="206">
        <f>SUMIFS('PIB-Mpal 2015-2022 Corrient '!X$5:X$1012,'PIB-Mpal 2015-2022 Corrient '!$A$5:$A$1012,$W$2,'PIB-Mpal 2015-2022 Corrient '!$E$5:$E$1012,$A23)</f>
        <v>51.6879638290289</v>
      </c>
      <c r="V23" s="90">
        <f>SUMIFS('PIB-Mpal 2015-2022 Corrient '!Y$5:Y$1012,'PIB-Mpal 2015-2022 Corrient '!$A$5:$A$1012,$W$2,'PIB-Mpal 2015-2022 Corrient '!$E$5:$E$1012,$A23)</f>
        <v>513.1214671693347</v>
      </c>
      <c r="W23" s="100">
        <f t="shared" si="3"/>
        <v>0.0024145193051559777</v>
      </c>
      <c r="X23" s="273">
        <f>INDEX(POBLACION!$C$4:$W$128,MATCH(A23,POBLACION!$A$4:$A$128,0),MATCH($W$2,POBLACION!$C$3:$W$3,0))</f>
        <v>25772</v>
      </c>
      <c r="Y23" s="263">
        <f t="shared" si="5"/>
        <v>17904.45069611616</v>
      </c>
      <c r="Z23" s="275">
        <f t="shared" si="6"/>
        <v>19910.036751875472</v>
      </c>
      <c r="AA23" s="278">
        <f t="shared" si="7"/>
        <v>4.252961001510721</v>
      </c>
      <c r="AB23" s="278">
        <f t="shared" si="8"/>
        <v>4.299072061690995</v>
      </c>
    </row>
    <row r="24" spans="1:28" ht="15.75" thickBot="1">
      <c r="A24" s="124" t="s">
        <v>46</v>
      </c>
      <c r="B24" s="114" t="s">
        <v>361</v>
      </c>
      <c r="C24" s="119"/>
      <c r="D24" s="120"/>
      <c r="E24" s="115">
        <f>SUM(E25:E30)</f>
        <v>129.5925626900005</v>
      </c>
      <c r="F24" s="115">
        <f aca="true" t="shared" si="10" ref="F24:X24">SUM(F25:F30)</f>
        <v>1315.2184961875396</v>
      </c>
      <c r="G24" s="115">
        <f t="shared" si="10"/>
        <v>161.76280764580284</v>
      </c>
      <c r="H24" s="115">
        <f t="shared" si="10"/>
        <v>42.7564729140183</v>
      </c>
      <c r="I24" s="115">
        <f t="shared" si="10"/>
        <v>328.5623927145075</v>
      </c>
      <c r="J24" s="115">
        <f t="shared" si="10"/>
        <v>416.55570366808934</v>
      </c>
      <c r="K24" s="115">
        <f t="shared" si="10"/>
        <v>49.48346742523422</v>
      </c>
      <c r="L24" s="115">
        <f t="shared" si="10"/>
        <v>29.255813626075888</v>
      </c>
      <c r="M24" s="115">
        <f t="shared" si="10"/>
        <v>131.7946354855821</v>
      </c>
      <c r="N24" s="115">
        <f t="shared" si="10"/>
        <v>465.3791097620661</v>
      </c>
      <c r="O24" s="115">
        <f t="shared" si="10"/>
        <v>221.28350372231893</v>
      </c>
      <c r="P24" s="125">
        <f t="shared" si="10"/>
        <v>82.9569496523626</v>
      </c>
      <c r="Q24" s="196">
        <f t="shared" si="10"/>
        <v>1444.81105887754</v>
      </c>
      <c r="R24" s="115">
        <f t="shared" si="10"/>
        <v>204.5192805598211</v>
      </c>
      <c r="S24" s="116">
        <f t="shared" si="10"/>
        <v>1725.2715760562367</v>
      </c>
      <c r="T24" s="211">
        <f t="shared" si="10"/>
        <v>3374.6019154935975</v>
      </c>
      <c r="U24" s="189">
        <f t="shared" si="10"/>
        <v>378.00961673293557</v>
      </c>
      <c r="V24" s="125">
        <f t="shared" si="10"/>
        <v>3752.611532226533</v>
      </c>
      <c r="W24" s="117">
        <f t="shared" si="3"/>
        <v>0.01765810547607003</v>
      </c>
      <c r="X24" s="211">
        <f t="shared" si="10"/>
        <v>109404</v>
      </c>
      <c r="Y24" s="263">
        <f t="shared" si="5"/>
        <v>30845.324809820457</v>
      </c>
      <c r="Z24" s="275">
        <f t="shared" si="6"/>
        <v>34300.49662011017</v>
      </c>
      <c r="AA24" s="278">
        <f t="shared" si="7"/>
        <v>4.489189347845357</v>
      </c>
      <c r="AB24" s="278">
        <f t="shared" si="8"/>
        <v>4.5353004080256305</v>
      </c>
    </row>
    <row r="25" spans="1:28" ht="15">
      <c r="A25" s="123" t="s">
        <v>206</v>
      </c>
      <c r="B25" s="103" t="s">
        <v>48</v>
      </c>
      <c r="C25" s="110" t="s">
        <v>362</v>
      </c>
      <c r="D25" s="103" t="s">
        <v>49</v>
      </c>
      <c r="E25" s="51">
        <f>SUMIFS('PIB-Mpal 2015-2022 Corrient '!H$5:H$1012,'PIB-Mpal 2015-2022 Corrient '!$A$5:$A$1012,$W$2,'PIB-Mpal 2015-2022 Corrient '!$E$5:$E$1012,$A25)</f>
        <v>9.120528161369712</v>
      </c>
      <c r="F25" s="51">
        <f>SUMIFS('PIB-Mpal 2015-2022 Corrient '!I$5:I$1012,'PIB-Mpal 2015-2022 Corrient '!$A$5:$A$1012,$W$2,'PIB-Mpal 2015-2022 Corrient '!$E$5:$E$1012,$A25)</f>
        <v>5.13355190866571</v>
      </c>
      <c r="G25" s="51">
        <f>SUMIFS('PIB-Mpal 2015-2022 Corrient '!K$5:K$1012,'PIB-Mpal 2015-2022 Corrient '!$A$5:$A$1012,$W$2,'PIB-Mpal 2015-2022 Corrient '!$E$5:$E$1012,$A25)</f>
        <v>2.0632017396261544</v>
      </c>
      <c r="H25" s="51">
        <f>SUMIFS('PIB-Mpal 2015-2022 Corrient '!L$5:L$1012,'PIB-Mpal 2015-2022 Corrient '!$A$5:$A$1012,$W$2,'PIB-Mpal 2015-2022 Corrient '!$E$5:$E$1012,$A25)</f>
        <v>2.6745173145833654</v>
      </c>
      <c r="I25" s="51">
        <f>SUMIFS('PIB-Mpal 2015-2022 Corrient '!N$5:N$1012,'PIB-Mpal 2015-2022 Corrient '!$A$5:$A$1012,$W$2,'PIB-Mpal 2015-2022 Corrient '!$E$5:$E$1012,$A25)</f>
        <v>8.02770457762914</v>
      </c>
      <c r="J25" s="51">
        <f>SUMIFS('PIB-Mpal 2015-2022 Corrient '!O$5:O$1012,'PIB-Mpal 2015-2022 Corrient '!$A$5:$A$1012,$W$2,'PIB-Mpal 2015-2022 Corrient '!$E$5:$E$1012,$A25)</f>
        <v>12.089863735377165</v>
      </c>
      <c r="K25" s="51">
        <f>SUMIFS('PIB-Mpal 2015-2022 Corrient '!P$5:P$1012,'PIB-Mpal 2015-2022 Corrient '!$A$5:$A$1012,$W$2,'PIB-Mpal 2015-2022 Corrient '!$E$5:$E$1012,$A25)</f>
        <v>1.9675798216953706</v>
      </c>
      <c r="L25" s="51">
        <f>SUMIFS('PIB-Mpal 2015-2022 Corrient '!Q$5:Q$1012,'PIB-Mpal 2015-2022 Corrient '!$A$5:$A$1012,$W$2,'PIB-Mpal 2015-2022 Corrient '!$E$5:$E$1012,$A25)</f>
        <v>1.0521619141584977</v>
      </c>
      <c r="M25" s="51">
        <f>SUMIFS('PIB-Mpal 2015-2022 Corrient '!R$5:R$1012,'PIB-Mpal 2015-2022 Corrient '!$A$5:$A$1012,$W$2,'PIB-Mpal 2015-2022 Corrient '!$E$5:$E$1012,$A25)</f>
        <v>7.320817654141836</v>
      </c>
      <c r="N25" s="51">
        <f>SUMIFS('PIB-Mpal 2015-2022 Corrient '!S$5:S$1012,'PIB-Mpal 2015-2022 Corrient '!$A$5:$A$1012,$W$2,'PIB-Mpal 2015-2022 Corrient '!$E$5:$E$1012,$A25)</f>
        <v>7.901325694966797</v>
      </c>
      <c r="O25" s="51">
        <f>SUMIFS('PIB-Mpal 2015-2022 Corrient '!T$5:T$1012,'PIB-Mpal 2015-2022 Corrient '!$A$5:$A$1012,$W$2,'PIB-Mpal 2015-2022 Corrient '!$E$5:$E$1012,$A25)</f>
        <v>13.149527371288197</v>
      </c>
      <c r="P25" s="153">
        <f>SUMIFS('PIB-Mpal 2015-2022 Corrient '!U$5:U$1012,'PIB-Mpal 2015-2022 Corrient '!$A$5:$A$1012,$W$2,'PIB-Mpal 2015-2022 Corrient '!$E$5:$E$1012,$A25)</f>
        <v>3.8126866891917173</v>
      </c>
      <c r="Q25" s="159">
        <f>SUMIFS('PIB-Mpal 2015-2022 Corrient '!J$5:J$1012,'PIB-Mpal 2015-2022 Corrient '!$A$5:$A$1012,$W$2,'PIB-Mpal 2015-2022 Corrient '!$E$5:$E$1012,$A25)</f>
        <v>14.254080070035423</v>
      </c>
      <c r="R25" s="52">
        <f>SUMIFS('PIB-Mpal 2015-2022 Corrient '!M$5:M$1012,'PIB-Mpal 2015-2022 Corrient '!$A$5:$A$1012,$W$2,'PIB-Mpal 2015-2022 Corrient '!$E$5:$E$1012,$A25)</f>
        <v>4.73771905420952</v>
      </c>
      <c r="S25" s="53">
        <f>SUMIFS('PIB-Mpal 2015-2022 Corrient '!V$5:V$1012,'PIB-Mpal 2015-2022 Corrient '!$A$5:$A$1012,$W$2,'PIB-Mpal 2015-2022 Corrient '!$E$5:$E$1012,$A25)</f>
        <v>55.32166745844872</v>
      </c>
      <c r="T25" s="210">
        <f>SUMIFS('PIB-Mpal 2015-2022 Corrient '!W$5:W$1012,'PIB-Mpal 2015-2022 Corrient '!$A$5:$A$1012,$W$2,'PIB-Mpal 2015-2022 Corrient '!$E$5:$E$1012,$A25)</f>
        <v>74.31346658269366</v>
      </c>
      <c r="U25" s="206">
        <f>SUMIFS('PIB-Mpal 2015-2022 Corrient '!X$5:X$1012,'PIB-Mpal 2015-2022 Corrient '!$A$5:$A$1012,$W$2,'PIB-Mpal 2015-2022 Corrient '!$E$5:$E$1012,$A25)</f>
        <v>8.324301865664943</v>
      </c>
      <c r="V25" s="90">
        <f>SUMIFS('PIB-Mpal 2015-2022 Corrient '!Y$5:Y$1012,'PIB-Mpal 2015-2022 Corrient '!$A$5:$A$1012,$W$2,'PIB-Mpal 2015-2022 Corrient '!$E$5:$E$1012,$A25)</f>
        <v>82.6377684483586</v>
      </c>
      <c r="W25" s="102">
        <f t="shared" si="3"/>
        <v>0.0003888562455870211</v>
      </c>
      <c r="X25" s="273">
        <f>INDEX(POBLACION!$C$4:$W$128,MATCH(A25,POBLACION!$A$4:$A$128,0),MATCH($W$2,POBLACION!$C$3:$W$3,0))</f>
        <v>4744</v>
      </c>
      <c r="Y25" s="263">
        <f t="shared" si="5"/>
        <v>15664.72735722885</v>
      </c>
      <c r="Z25" s="275">
        <f t="shared" si="6"/>
        <v>17419.42842503343</v>
      </c>
      <c r="AA25" s="278">
        <f t="shared" si="7"/>
        <v>4.194922840438186</v>
      </c>
      <c r="AB25" s="278">
        <f t="shared" si="8"/>
        <v>4.24103390061846</v>
      </c>
    </row>
    <row r="26" spans="1:42" ht="15">
      <c r="A26" s="35" t="s">
        <v>207</v>
      </c>
      <c r="B26" s="32" t="s">
        <v>48</v>
      </c>
      <c r="C26" s="33" t="s">
        <v>362</v>
      </c>
      <c r="D26" s="32" t="s">
        <v>50</v>
      </c>
      <c r="E26" s="51">
        <f>SUMIFS('PIB-Mpal 2015-2022 Corrient '!H$5:H$1012,'PIB-Mpal 2015-2022 Corrient '!$A$5:$A$1012,$W$2,'PIB-Mpal 2015-2022 Corrient '!$E$5:$E$1012,$A26)</f>
        <v>34.67848514694596</v>
      </c>
      <c r="F26" s="51">
        <f>SUMIFS('PIB-Mpal 2015-2022 Corrient '!I$5:I$1012,'PIB-Mpal 2015-2022 Corrient '!$A$5:$A$1012,$W$2,'PIB-Mpal 2015-2022 Corrient '!$E$5:$E$1012,$A26)</f>
        <v>22.730321871365113</v>
      </c>
      <c r="G26" s="51">
        <f>SUMIFS('PIB-Mpal 2015-2022 Corrient '!K$5:K$1012,'PIB-Mpal 2015-2022 Corrient '!$A$5:$A$1012,$W$2,'PIB-Mpal 2015-2022 Corrient '!$E$5:$E$1012,$A26)</f>
        <v>2.328393813754098</v>
      </c>
      <c r="H26" s="51">
        <f>SUMIFS('PIB-Mpal 2015-2022 Corrient '!L$5:L$1012,'PIB-Mpal 2015-2022 Corrient '!$A$5:$A$1012,$W$2,'PIB-Mpal 2015-2022 Corrient '!$E$5:$E$1012,$A26)</f>
        <v>6.954412170793337</v>
      </c>
      <c r="I26" s="51">
        <f>SUMIFS('PIB-Mpal 2015-2022 Corrient '!N$5:N$1012,'PIB-Mpal 2015-2022 Corrient '!$A$5:$A$1012,$W$2,'PIB-Mpal 2015-2022 Corrient '!$E$5:$E$1012,$A26)</f>
        <v>10.477660335235953</v>
      </c>
      <c r="J26" s="51">
        <f>SUMIFS('PIB-Mpal 2015-2022 Corrient '!O$5:O$1012,'PIB-Mpal 2015-2022 Corrient '!$A$5:$A$1012,$W$2,'PIB-Mpal 2015-2022 Corrient '!$E$5:$E$1012,$A26)</f>
        <v>24.6693405301444</v>
      </c>
      <c r="K26" s="51">
        <f>SUMIFS('PIB-Mpal 2015-2022 Corrient '!P$5:P$1012,'PIB-Mpal 2015-2022 Corrient '!$A$5:$A$1012,$W$2,'PIB-Mpal 2015-2022 Corrient '!$E$5:$E$1012,$A26)</f>
        <v>2.3950742224594395</v>
      </c>
      <c r="L26" s="51">
        <f>SUMIFS('PIB-Mpal 2015-2022 Corrient '!Q$5:Q$1012,'PIB-Mpal 2015-2022 Corrient '!$A$5:$A$1012,$W$2,'PIB-Mpal 2015-2022 Corrient '!$E$5:$E$1012,$A26)</f>
        <v>1.503121496836941</v>
      </c>
      <c r="M26" s="51">
        <f>SUMIFS('PIB-Mpal 2015-2022 Corrient '!R$5:R$1012,'PIB-Mpal 2015-2022 Corrient '!$A$5:$A$1012,$W$2,'PIB-Mpal 2015-2022 Corrient '!$E$5:$E$1012,$A26)</f>
        <v>10.270627462402864</v>
      </c>
      <c r="N26" s="51">
        <f>SUMIFS('PIB-Mpal 2015-2022 Corrient '!S$5:S$1012,'PIB-Mpal 2015-2022 Corrient '!$A$5:$A$1012,$W$2,'PIB-Mpal 2015-2022 Corrient '!$E$5:$E$1012,$A26)</f>
        <v>13.45584360178591</v>
      </c>
      <c r="O26" s="51">
        <f>SUMIFS('PIB-Mpal 2015-2022 Corrient '!T$5:T$1012,'PIB-Mpal 2015-2022 Corrient '!$A$5:$A$1012,$W$2,'PIB-Mpal 2015-2022 Corrient '!$E$5:$E$1012,$A26)</f>
        <v>25.64659937622583</v>
      </c>
      <c r="P26" s="153">
        <f>SUMIFS('PIB-Mpal 2015-2022 Corrient '!U$5:U$1012,'PIB-Mpal 2015-2022 Corrient '!$A$5:$A$1012,$W$2,'PIB-Mpal 2015-2022 Corrient '!$E$5:$E$1012,$A26)</f>
        <v>6.93351348811635</v>
      </c>
      <c r="Q26" s="159">
        <f>SUMIFS('PIB-Mpal 2015-2022 Corrient '!J$5:J$1012,'PIB-Mpal 2015-2022 Corrient '!$A$5:$A$1012,$W$2,'PIB-Mpal 2015-2022 Corrient '!$E$5:$E$1012,$A26)</f>
        <v>57.40880701831107</v>
      </c>
      <c r="R26" s="52">
        <f>SUMIFS('PIB-Mpal 2015-2022 Corrient '!M$5:M$1012,'PIB-Mpal 2015-2022 Corrient '!$A$5:$A$1012,$W$2,'PIB-Mpal 2015-2022 Corrient '!$E$5:$E$1012,$A26)</f>
        <v>9.282805984547435</v>
      </c>
      <c r="S26" s="53">
        <f>SUMIFS('PIB-Mpal 2015-2022 Corrient '!V$5:V$1012,'PIB-Mpal 2015-2022 Corrient '!$A$5:$A$1012,$W$2,'PIB-Mpal 2015-2022 Corrient '!$E$5:$E$1012,$A26)</f>
        <v>95.35178051320767</v>
      </c>
      <c r="T26" s="210">
        <f>SUMIFS('PIB-Mpal 2015-2022 Corrient '!W$5:W$1012,'PIB-Mpal 2015-2022 Corrient '!$A$5:$A$1012,$W$2,'PIB-Mpal 2015-2022 Corrient '!$E$5:$E$1012,$A26)</f>
        <v>162.04339351606617</v>
      </c>
      <c r="U26" s="206">
        <f>SUMIFS('PIB-Mpal 2015-2022 Corrient '!X$5:X$1012,'PIB-Mpal 2015-2022 Corrient '!$A$5:$A$1012,$W$2,'PIB-Mpal 2015-2022 Corrient '!$E$5:$E$1012,$A26)</f>
        <v>18.151462783174804</v>
      </c>
      <c r="V26" s="90">
        <f>SUMIFS('PIB-Mpal 2015-2022 Corrient '!Y$5:Y$1012,'PIB-Mpal 2015-2022 Corrient '!$A$5:$A$1012,$W$2,'PIB-Mpal 2015-2022 Corrient '!$E$5:$E$1012,$A26)</f>
        <v>180.19485629924097</v>
      </c>
      <c r="W26" s="94">
        <f t="shared" si="3"/>
        <v>0.0008479161116070455</v>
      </c>
      <c r="X26" s="273">
        <f>INDEX(POBLACION!$C$4:$W$128,MATCH(A26,POBLACION!$A$4:$A$128,0),MATCH($W$2,POBLACION!$C$3:$W$3,0))</f>
        <v>8559</v>
      </c>
      <c r="Y26" s="263">
        <f t="shared" si="5"/>
        <v>18932.51472322306</v>
      </c>
      <c r="Z26" s="275">
        <f t="shared" si="6"/>
        <v>21053.26046258219</v>
      </c>
      <c r="AA26" s="278">
        <f t="shared" si="7"/>
        <v>4.277208303233983</v>
      </c>
      <c r="AB26" s="278">
        <f t="shared" si="8"/>
        <v>4.323319363414257</v>
      </c>
      <c r="AG26" s="282"/>
      <c r="AH26" s="282"/>
      <c r="AI26" s="282"/>
      <c r="AJ26" s="282"/>
      <c r="AK26" s="282"/>
      <c r="AL26" s="282"/>
      <c r="AM26" s="282"/>
      <c r="AN26" s="282"/>
      <c r="AO26" s="282"/>
      <c r="AP26" s="282"/>
    </row>
    <row r="27" spans="1:42" ht="15">
      <c r="A27" s="35" t="s">
        <v>208</v>
      </c>
      <c r="B27" s="32" t="s">
        <v>48</v>
      </c>
      <c r="C27" s="33" t="s">
        <v>362</v>
      </c>
      <c r="D27" s="32" t="s">
        <v>52</v>
      </c>
      <c r="E27" s="51">
        <f>SUMIFS('PIB-Mpal 2015-2022 Corrient '!H$5:H$1012,'PIB-Mpal 2015-2022 Corrient '!$A$5:$A$1012,$W$2,'PIB-Mpal 2015-2022 Corrient '!$E$5:$E$1012,$A27)</f>
        <v>69.1987014422964</v>
      </c>
      <c r="F27" s="51">
        <f>SUMIFS('PIB-Mpal 2015-2022 Corrient '!I$5:I$1012,'PIB-Mpal 2015-2022 Corrient '!$A$5:$A$1012,$W$2,'PIB-Mpal 2015-2022 Corrient '!$E$5:$E$1012,$A27)</f>
        <v>48.21346237756387</v>
      </c>
      <c r="G27" s="51">
        <f>SUMIFS('PIB-Mpal 2015-2022 Corrient '!K$5:K$1012,'PIB-Mpal 2015-2022 Corrient '!$A$5:$A$1012,$W$2,'PIB-Mpal 2015-2022 Corrient '!$E$5:$E$1012,$A27)</f>
        <v>63.503858416047294</v>
      </c>
      <c r="H27" s="51">
        <f>SUMIFS('PIB-Mpal 2015-2022 Corrient '!L$5:L$1012,'PIB-Mpal 2015-2022 Corrient '!$A$5:$A$1012,$W$2,'PIB-Mpal 2015-2022 Corrient '!$E$5:$E$1012,$A27)</f>
        <v>8.156737963728176</v>
      </c>
      <c r="I27" s="51">
        <f>SUMIFS('PIB-Mpal 2015-2022 Corrient '!N$5:N$1012,'PIB-Mpal 2015-2022 Corrient '!$A$5:$A$1012,$W$2,'PIB-Mpal 2015-2022 Corrient '!$E$5:$E$1012,$A27)</f>
        <v>143.88241577666162</v>
      </c>
      <c r="J27" s="51">
        <f>SUMIFS('PIB-Mpal 2015-2022 Corrient '!O$5:O$1012,'PIB-Mpal 2015-2022 Corrient '!$A$5:$A$1012,$W$2,'PIB-Mpal 2015-2022 Corrient '!$E$5:$E$1012,$A27)</f>
        <v>199.49690803835225</v>
      </c>
      <c r="K27" s="51">
        <f>SUMIFS('PIB-Mpal 2015-2022 Corrient '!P$5:P$1012,'PIB-Mpal 2015-2022 Corrient '!$A$5:$A$1012,$W$2,'PIB-Mpal 2015-2022 Corrient '!$E$5:$E$1012,$A27)</f>
        <v>27.84268513665154</v>
      </c>
      <c r="L27" s="51">
        <f>SUMIFS('PIB-Mpal 2015-2022 Corrient '!Q$5:Q$1012,'PIB-Mpal 2015-2022 Corrient '!$A$5:$A$1012,$W$2,'PIB-Mpal 2015-2022 Corrient '!$E$5:$E$1012,$A27)</f>
        <v>20.739042359403786</v>
      </c>
      <c r="M27" s="51">
        <f>SUMIFS('PIB-Mpal 2015-2022 Corrient '!R$5:R$1012,'PIB-Mpal 2015-2022 Corrient '!$A$5:$A$1012,$W$2,'PIB-Mpal 2015-2022 Corrient '!$E$5:$E$1012,$A27)</f>
        <v>60.38328344494626</v>
      </c>
      <c r="N27" s="51">
        <f>SUMIFS('PIB-Mpal 2015-2022 Corrient '!S$5:S$1012,'PIB-Mpal 2015-2022 Corrient '!$A$5:$A$1012,$W$2,'PIB-Mpal 2015-2022 Corrient '!$E$5:$E$1012,$A27)</f>
        <v>110.39095291712263</v>
      </c>
      <c r="O27" s="51">
        <f>SUMIFS('PIB-Mpal 2015-2022 Corrient '!T$5:T$1012,'PIB-Mpal 2015-2022 Corrient '!$A$5:$A$1012,$W$2,'PIB-Mpal 2015-2022 Corrient '!$E$5:$E$1012,$A27)</f>
        <v>78.87514606062668</v>
      </c>
      <c r="P27" s="153">
        <f>SUMIFS('PIB-Mpal 2015-2022 Corrient '!U$5:U$1012,'PIB-Mpal 2015-2022 Corrient '!$A$5:$A$1012,$W$2,'PIB-Mpal 2015-2022 Corrient '!$E$5:$E$1012,$A27)</f>
        <v>35.641349936690304</v>
      </c>
      <c r="Q27" s="159">
        <f>SUMIFS('PIB-Mpal 2015-2022 Corrient '!J$5:J$1012,'PIB-Mpal 2015-2022 Corrient '!$A$5:$A$1012,$W$2,'PIB-Mpal 2015-2022 Corrient '!$E$5:$E$1012,$A27)</f>
        <v>117.41216381986027</v>
      </c>
      <c r="R27" s="52">
        <f>SUMIFS('PIB-Mpal 2015-2022 Corrient '!M$5:M$1012,'PIB-Mpal 2015-2022 Corrient '!$A$5:$A$1012,$W$2,'PIB-Mpal 2015-2022 Corrient '!$E$5:$E$1012,$A27)</f>
        <v>71.66059637977547</v>
      </c>
      <c r="S27" s="53">
        <f>SUMIFS('PIB-Mpal 2015-2022 Corrient '!V$5:V$1012,'PIB-Mpal 2015-2022 Corrient '!$A$5:$A$1012,$W$2,'PIB-Mpal 2015-2022 Corrient '!$E$5:$E$1012,$A27)</f>
        <v>677.2517836704551</v>
      </c>
      <c r="T27" s="210">
        <f>SUMIFS('PIB-Mpal 2015-2022 Corrient '!W$5:W$1012,'PIB-Mpal 2015-2022 Corrient '!$A$5:$A$1012,$W$2,'PIB-Mpal 2015-2022 Corrient '!$E$5:$E$1012,$A27)</f>
        <v>866.3245438700908</v>
      </c>
      <c r="U27" s="206">
        <f>SUMIFS('PIB-Mpal 2015-2022 Corrient '!X$5:X$1012,'PIB-Mpal 2015-2022 Corrient '!$A$5:$A$1012,$W$2,'PIB-Mpal 2015-2022 Corrient '!$E$5:$E$1012,$A27)</f>
        <v>97.04226364927206</v>
      </c>
      <c r="V27" s="90">
        <f>SUMIFS('PIB-Mpal 2015-2022 Corrient '!Y$5:Y$1012,'PIB-Mpal 2015-2022 Corrient '!$A$5:$A$1012,$W$2,'PIB-Mpal 2015-2022 Corrient '!$E$5:$E$1012,$A27)</f>
        <v>963.3668075193629</v>
      </c>
      <c r="W27" s="94">
        <f t="shared" si="3"/>
        <v>0.0045331717800346115</v>
      </c>
      <c r="X27" s="273">
        <f>INDEX(POBLACION!$C$4:$W$128,MATCH(A27,POBLACION!$A$4:$A$128,0),MATCH($W$2,POBLACION!$C$3:$W$3,0))</f>
        <v>41480</v>
      </c>
      <c r="Y27" s="263">
        <f t="shared" si="5"/>
        <v>20885.355445277022</v>
      </c>
      <c r="Z27" s="275">
        <f t="shared" si="6"/>
        <v>23224.85071165291</v>
      </c>
      <c r="AA27" s="278">
        <f t="shared" si="7"/>
        <v>4.319841870868022</v>
      </c>
      <c r="AB27" s="278">
        <f t="shared" si="8"/>
        <v>4.365952931048296</v>
      </c>
      <c r="AG27" s="282"/>
      <c r="AH27" s="282"/>
      <c r="AI27" s="282"/>
      <c r="AJ27" s="282"/>
      <c r="AK27" s="282"/>
      <c r="AL27" s="282"/>
      <c r="AM27" s="282"/>
      <c r="AN27" s="282"/>
      <c r="AO27" s="282"/>
      <c r="AP27" s="282"/>
    </row>
    <row r="28" spans="1:42" ht="15">
      <c r="A28" s="35" t="s">
        <v>209</v>
      </c>
      <c r="B28" s="32" t="s">
        <v>48</v>
      </c>
      <c r="C28" s="33" t="s">
        <v>362</v>
      </c>
      <c r="D28" s="32" t="s">
        <v>53</v>
      </c>
      <c r="E28" s="51">
        <f>SUMIFS('PIB-Mpal 2015-2022 Corrient '!H$5:H$1012,'PIB-Mpal 2015-2022 Corrient '!$A$5:$A$1012,$W$2,'PIB-Mpal 2015-2022 Corrient '!$E$5:$E$1012,$A28)</f>
        <v>2.798110561053793</v>
      </c>
      <c r="F28" s="51">
        <f>SUMIFS('PIB-Mpal 2015-2022 Corrient '!I$5:I$1012,'PIB-Mpal 2015-2022 Corrient '!$A$5:$A$1012,$W$2,'PIB-Mpal 2015-2022 Corrient '!$E$5:$E$1012,$A28)</f>
        <v>177.67720485616647</v>
      </c>
      <c r="G28" s="51">
        <f>SUMIFS('PIB-Mpal 2015-2022 Corrient '!K$5:K$1012,'PIB-Mpal 2015-2022 Corrient '!$A$5:$A$1012,$W$2,'PIB-Mpal 2015-2022 Corrient '!$E$5:$E$1012,$A28)</f>
        <v>61.12625058518001</v>
      </c>
      <c r="H28" s="51">
        <f>SUMIFS('PIB-Mpal 2015-2022 Corrient '!L$5:L$1012,'PIB-Mpal 2015-2022 Corrient '!$A$5:$A$1012,$W$2,'PIB-Mpal 2015-2022 Corrient '!$E$5:$E$1012,$A28)</f>
        <v>3.4523332343031328</v>
      </c>
      <c r="I28" s="51">
        <f>SUMIFS('PIB-Mpal 2015-2022 Corrient '!N$5:N$1012,'PIB-Mpal 2015-2022 Corrient '!$A$5:$A$1012,$W$2,'PIB-Mpal 2015-2022 Corrient '!$E$5:$E$1012,$A28)</f>
        <v>121.12213458382882</v>
      </c>
      <c r="J28" s="51">
        <f>SUMIFS('PIB-Mpal 2015-2022 Corrient '!O$5:O$1012,'PIB-Mpal 2015-2022 Corrient '!$A$5:$A$1012,$W$2,'PIB-Mpal 2015-2022 Corrient '!$E$5:$E$1012,$A28)</f>
        <v>55.708823531066514</v>
      </c>
      <c r="K28" s="51">
        <f>SUMIFS('PIB-Mpal 2015-2022 Corrient '!P$5:P$1012,'PIB-Mpal 2015-2022 Corrient '!$A$5:$A$1012,$W$2,'PIB-Mpal 2015-2022 Corrient '!$E$5:$E$1012,$A28)</f>
        <v>8.348419990956712</v>
      </c>
      <c r="L28" s="51">
        <f>SUMIFS('PIB-Mpal 2015-2022 Corrient '!Q$5:Q$1012,'PIB-Mpal 2015-2022 Corrient '!$A$5:$A$1012,$W$2,'PIB-Mpal 2015-2022 Corrient '!$E$5:$E$1012,$A28)</f>
        <v>3.214115965482053</v>
      </c>
      <c r="M28" s="51">
        <f>SUMIFS('PIB-Mpal 2015-2022 Corrient '!R$5:R$1012,'PIB-Mpal 2015-2022 Corrient '!$A$5:$A$1012,$W$2,'PIB-Mpal 2015-2022 Corrient '!$E$5:$E$1012,$A28)</f>
        <v>24.271944836805556</v>
      </c>
      <c r="N28" s="51">
        <f>SUMIFS('PIB-Mpal 2015-2022 Corrient '!S$5:S$1012,'PIB-Mpal 2015-2022 Corrient '!$A$5:$A$1012,$W$2,'PIB-Mpal 2015-2022 Corrient '!$E$5:$E$1012,$A28)</f>
        <v>134.63087759430064</v>
      </c>
      <c r="O28" s="51">
        <f>SUMIFS('PIB-Mpal 2015-2022 Corrient '!T$5:T$1012,'PIB-Mpal 2015-2022 Corrient '!$A$5:$A$1012,$W$2,'PIB-Mpal 2015-2022 Corrient '!$E$5:$E$1012,$A28)</f>
        <v>50.7813341998087</v>
      </c>
      <c r="P28" s="153">
        <f>SUMIFS('PIB-Mpal 2015-2022 Corrient '!U$5:U$1012,'PIB-Mpal 2015-2022 Corrient '!$A$5:$A$1012,$W$2,'PIB-Mpal 2015-2022 Corrient '!$E$5:$E$1012,$A28)</f>
        <v>18.847862497792715</v>
      </c>
      <c r="Q28" s="159">
        <f>SUMIFS('PIB-Mpal 2015-2022 Corrient '!J$5:J$1012,'PIB-Mpal 2015-2022 Corrient '!$A$5:$A$1012,$W$2,'PIB-Mpal 2015-2022 Corrient '!$E$5:$E$1012,$A28)</f>
        <v>180.47531541722026</v>
      </c>
      <c r="R28" s="52">
        <f>SUMIFS('PIB-Mpal 2015-2022 Corrient '!M$5:M$1012,'PIB-Mpal 2015-2022 Corrient '!$A$5:$A$1012,$W$2,'PIB-Mpal 2015-2022 Corrient '!$E$5:$E$1012,$A28)</f>
        <v>64.57858381948314</v>
      </c>
      <c r="S28" s="53">
        <f>SUMIFS('PIB-Mpal 2015-2022 Corrient '!V$5:V$1012,'PIB-Mpal 2015-2022 Corrient '!$A$5:$A$1012,$W$2,'PIB-Mpal 2015-2022 Corrient '!$E$5:$E$1012,$A28)</f>
        <v>416.92551320004173</v>
      </c>
      <c r="T28" s="210">
        <f>SUMIFS('PIB-Mpal 2015-2022 Corrient '!W$5:W$1012,'PIB-Mpal 2015-2022 Corrient '!$A$5:$A$1012,$W$2,'PIB-Mpal 2015-2022 Corrient '!$E$5:$E$1012,$A28)</f>
        <v>661.9794124367452</v>
      </c>
      <c r="U28" s="206">
        <f>SUMIFS('PIB-Mpal 2015-2022 Corrient '!X$5:X$1012,'PIB-Mpal 2015-2022 Corrient '!$A$5:$A$1012,$W$2,'PIB-Mpal 2015-2022 Corrient '!$E$5:$E$1012,$A28)</f>
        <v>74.15232677709972</v>
      </c>
      <c r="V28" s="90">
        <f>SUMIFS('PIB-Mpal 2015-2022 Corrient '!Y$5:Y$1012,'PIB-Mpal 2015-2022 Corrient '!$A$5:$A$1012,$W$2,'PIB-Mpal 2015-2022 Corrient '!$E$5:$E$1012,$A28)</f>
        <v>736.1317392138449</v>
      </c>
      <c r="W28" s="94">
        <f t="shared" si="3"/>
        <v>0.003463905545162691</v>
      </c>
      <c r="X28" s="273">
        <f>INDEX(POBLACION!$C$4:$W$128,MATCH(A28,POBLACION!$A$4:$A$128,0),MATCH($W$2,POBLACION!$C$3:$W$3,0))</f>
        <v>14993</v>
      </c>
      <c r="Y28" s="263">
        <f t="shared" si="5"/>
        <v>44152.5653596175</v>
      </c>
      <c r="Z28" s="275">
        <f t="shared" si="6"/>
        <v>49098.361849786226</v>
      </c>
      <c r="AA28" s="278">
        <f t="shared" si="7"/>
        <v>4.644955942096122</v>
      </c>
      <c r="AB28" s="278">
        <f t="shared" si="8"/>
        <v>4.691067002276396</v>
      </c>
      <c r="AG28" s="283"/>
      <c r="AH28" s="284"/>
      <c r="AI28" s="285"/>
      <c r="AJ28" s="286"/>
      <c r="AK28" s="286"/>
      <c r="AL28" s="286"/>
      <c r="AM28" s="286"/>
      <c r="AN28" s="282"/>
      <c r="AO28" s="282"/>
      <c r="AP28" s="282"/>
    </row>
    <row r="29" spans="1:42" ht="15">
      <c r="A29" s="35" t="s">
        <v>210</v>
      </c>
      <c r="B29" s="32" t="s">
        <v>48</v>
      </c>
      <c r="C29" s="33" t="s">
        <v>362</v>
      </c>
      <c r="D29" s="32" t="s">
        <v>54</v>
      </c>
      <c r="E29" s="51">
        <f>SUMIFS('PIB-Mpal 2015-2022 Corrient '!H$5:H$1012,'PIB-Mpal 2015-2022 Corrient '!$A$5:$A$1012,$W$2,'PIB-Mpal 2015-2022 Corrient '!$E$5:$E$1012,$A29)</f>
        <v>4.031714802459499</v>
      </c>
      <c r="F29" s="51">
        <f>SUMIFS('PIB-Mpal 2015-2022 Corrient '!I$5:I$1012,'PIB-Mpal 2015-2022 Corrient '!$A$5:$A$1012,$W$2,'PIB-Mpal 2015-2022 Corrient '!$E$5:$E$1012,$A29)</f>
        <v>20.085544520715963</v>
      </c>
      <c r="G29" s="51">
        <f>SUMIFS('PIB-Mpal 2015-2022 Corrient '!K$5:K$1012,'PIB-Mpal 2015-2022 Corrient '!$A$5:$A$1012,$W$2,'PIB-Mpal 2015-2022 Corrient '!$E$5:$E$1012,$A29)</f>
        <v>24.418228101934258</v>
      </c>
      <c r="H29" s="51">
        <f>SUMIFS('PIB-Mpal 2015-2022 Corrient '!L$5:L$1012,'PIB-Mpal 2015-2022 Corrient '!$A$5:$A$1012,$W$2,'PIB-Mpal 2015-2022 Corrient '!$E$5:$E$1012,$A29)</f>
        <v>7.774881573066278</v>
      </c>
      <c r="I29" s="51">
        <f>SUMIFS('PIB-Mpal 2015-2022 Corrient '!N$5:N$1012,'PIB-Mpal 2015-2022 Corrient '!$A$5:$A$1012,$W$2,'PIB-Mpal 2015-2022 Corrient '!$E$5:$E$1012,$A29)</f>
        <v>24.314953545942554</v>
      </c>
      <c r="J29" s="51">
        <f>SUMIFS('PIB-Mpal 2015-2022 Corrient '!O$5:O$1012,'PIB-Mpal 2015-2022 Corrient '!$A$5:$A$1012,$W$2,'PIB-Mpal 2015-2022 Corrient '!$E$5:$E$1012,$A29)</f>
        <v>98.65073026759768</v>
      </c>
      <c r="K29" s="51">
        <f>SUMIFS('PIB-Mpal 2015-2022 Corrient '!P$5:P$1012,'PIB-Mpal 2015-2022 Corrient '!$A$5:$A$1012,$W$2,'PIB-Mpal 2015-2022 Corrient '!$E$5:$E$1012,$A29)</f>
        <v>4.9000677619096695</v>
      </c>
      <c r="L29" s="51">
        <f>SUMIFS('PIB-Mpal 2015-2022 Corrient '!Q$5:Q$1012,'PIB-Mpal 2015-2022 Corrient '!$A$5:$A$1012,$W$2,'PIB-Mpal 2015-2022 Corrient '!$E$5:$E$1012,$A29)</f>
        <v>1.7868390473417302</v>
      </c>
      <c r="M29" s="51">
        <f>SUMIFS('PIB-Mpal 2015-2022 Corrient '!R$5:R$1012,'PIB-Mpal 2015-2022 Corrient '!$A$5:$A$1012,$W$2,'PIB-Mpal 2015-2022 Corrient '!$E$5:$E$1012,$A29)</f>
        <v>16.759124878722687</v>
      </c>
      <c r="N29" s="51">
        <f>SUMIFS('PIB-Mpal 2015-2022 Corrient '!S$5:S$1012,'PIB-Mpal 2015-2022 Corrient '!$A$5:$A$1012,$W$2,'PIB-Mpal 2015-2022 Corrient '!$E$5:$E$1012,$A29)</f>
        <v>31.957803858022128</v>
      </c>
      <c r="O29" s="51">
        <f>SUMIFS('PIB-Mpal 2015-2022 Corrient '!T$5:T$1012,'PIB-Mpal 2015-2022 Corrient '!$A$5:$A$1012,$W$2,'PIB-Mpal 2015-2022 Corrient '!$E$5:$E$1012,$A29)</f>
        <v>30.892829871724995</v>
      </c>
      <c r="P29" s="153">
        <f>SUMIFS('PIB-Mpal 2015-2022 Corrient '!U$5:U$1012,'PIB-Mpal 2015-2022 Corrient '!$A$5:$A$1012,$W$2,'PIB-Mpal 2015-2022 Corrient '!$E$5:$E$1012,$A29)</f>
        <v>9.744601640225895</v>
      </c>
      <c r="Q29" s="159">
        <f>SUMIFS('PIB-Mpal 2015-2022 Corrient '!J$5:J$1012,'PIB-Mpal 2015-2022 Corrient '!$A$5:$A$1012,$W$2,'PIB-Mpal 2015-2022 Corrient '!$E$5:$E$1012,$A29)</f>
        <v>24.11725932317546</v>
      </c>
      <c r="R29" s="52">
        <f>SUMIFS('PIB-Mpal 2015-2022 Corrient '!M$5:M$1012,'PIB-Mpal 2015-2022 Corrient '!$A$5:$A$1012,$W$2,'PIB-Mpal 2015-2022 Corrient '!$E$5:$E$1012,$A29)</f>
        <v>32.193109675000535</v>
      </c>
      <c r="S29" s="53">
        <f>SUMIFS('PIB-Mpal 2015-2022 Corrient '!V$5:V$1012,'PIB-Mpal 2015-2022 Corrient '!$A$5:$A$1012,$W$2,'PIB-Mpal 2015-2022 Corrient '!$E$5:$E$1012,$A29)</f>
        <v>219.00695087148733</v>
      </c>
      <c r="T29" s="210">
        <f>SUMIFS('PIB-Mpal 2015-2022 Corrient '!W$5:W$1012,'PIB-Mpal 2015-2022 Corrient '!$A$5:$A$1012,$W$2,'PIB-Mpal 2015-2022 Corrient '!$E$5:$E$1012,$A29)</f>
        <v>275.3173198696633</v>
      </c>
      <c r="U29" s="206">
        <f>SUMIFS('PIB-Mpal 2015-2022 Corrient '!X$5:X$1012,'PIB-Mpal 2015-2022 Corrient '!$A$5:$A$1012,$W$2,'PIB-Mpal 2015-2022 Corrient '!$E$5:$E$1012,$A29)</f>
        <v>30.839961918485407</v>
      </c>
      <c r="V29" s="90">
        <f>SUMIFS('PIB-Mpal 2015-2022 Corrient '!Y$5:Y$1012,'PIB-Mpal 2015-2022 Corrient '!$A$5:$A$1012,$W$2,'PIB-Mpal 2015-2022 Corrient '!$E$5:$E$1012,$A29)</f>
        <v>306.15728178814874</v>
      </c>
      <c r="W29" s="94">
        <f t="shared" si="3"/>
        <v>0.0014406387465516301</v>
      </c>
      <c r="X29" s="273">
        <f>INDEX(POBLACION!$C$4:$W$128,MATCH(A29,POBLACION!$A$4:$A$128,0),MATCH($W$2,POBLACION!$C$3:$W$3,0))</f>
        <v>19222</v>
      </c>
      <c r="Y29" s="263">
        <f t="shared" si="5"/>
        <v>14323.031935785211</v>
      </c>
      <c r="Z29" s="275">
        <f t="shared" si="6"/>
        <v>15927.441566337984</v>
      </c>
      <c r="AA29" s="278">
        <f t="shared" si="7"/>
        <v>4.156034960262644</v>
      </c>
      <c r="AB29" s="278">
        <f t="shared" si="8"/>
        <v>4.2021460204429175</v>
      </c>
      <c r="AG29" s="287"/>
      <c r="AH29" s="288"/>
      <c r="AI29" s="289"/>
      <c r="AJ29" s="282"/>
      <c r="AK29" s="282"/>
      <c r="AL29" s="282"/>
      <c r="AM29" s="282"/>
      <c r="AN29" s="282"/>
      <c r="AO29" s="282"/>
      <c r="AP29" s="282"/>
    </row>
    <row r="30" spans="1:42" ht="15.75" thickBot="1">
      <c r="A30" s="122" t="s">
        <v>211</v>
      </c>
      <c r="B30" s="64" t="s">
        <v>48</v>
      </c>
      <c r="C30" s="63" t="s">
        <v>362</v>
      </c>
      <c r="D30" s="64" t="s">
        <v>55</v>
      </c>
      <c r="E30" s="51">
        <f>SUMIFS('PIB-Mpal 2015-2022 Corrient '!H$5:H$1012,'PIB-Mpal 2015-2022 Corrient '!$A$5:$A$1012,$W$2,'PIB-Mpal 2015-2022 Corrient '!$E$5:$E$1012,$A30)</f>
        <v>9.76502257587514</v>
      </c>
      <c r="F30" s="51">
        <f>SUMIFS('PIB-Mpal 2015-2022 Corrient '!I$5:I$1012,'PIB-Mpal 2015-2022 Corrient '!$A$5:$A$1012,$W$2,'PIB-Mpal 2015-2022 Corrient '!$E$5:$E$1012,$A30)</f>
        <v>1041.3784106530625</v>
      </c>
      <c r="G30" s="51">
        <f>SUMIFS('PIB-Mpal 2015-2022 Corrient '!K$5:K$1012,'PIB-Mpal 2015-2022 Corrient '!$A$5:$A$1012,$W$2,'PIB-Mpal 2015-2022 Corrient '!$E$5:$E$1012,$A30)</f>
        <v>8.322874989261006</v>
      </c>
      <c r="H30" s="51">
        <f>SUMIFS('PIB-Mpal 2015-2022 Corrient '!L$5:L$1012,'PIB-Mpal 2015-2022 Corrient '!$A$5:$A$1012,$W$2,'PIB-Mpal 2015-2022 Corrient '!$E$5:$E$1012,$A30)</f>
        <v>13.743590657544015</v>
      </c>
      <c r="I30" s="51">
        <f>SUMIFS('PIB-Mpal 2015-2022 Corrient '!N$5:N$1012,'PIB-Mpal 2015-2022 Corrient '!$A$5:$A$1012,$W$2,'PIB-Mpal 2015-2022 Corrient '!$E$5:$E$1012,$A30)</f>
        <v>20.737523895209414</v>
      </c>
      <c r="J30" s="51">
        <f>SUMIFS('PIB-Mpal 2015-2022 Corrient '!O$5:O$1012,'PIB-Mpal 2015-2022 Corrient '!$A$5:$A$1012,$W$2,'PIB-Mpal 2015-2022 Corrient '!$E$5:$E$1012,$A30)</f>
        <v>25.940037565551307</v>
      </c>
      <c r="K30" s="51">
        <f>SUMIFS('PIB-Mpal 2015-2022 Corrient '!P$5:P$1012,'PIB-Mpal 2015-2022 Corrient '!$A$5:$A$1012,$W$2,'PIB-Mpal 2015-2022 Corrient '!$E$5:$E$1012,$A30)</f>
        <v>4.029640491561487</v>
      </c>
      <c r="L30" s="51">
        <f>SUMIFS('PIB-Mpal 2015-2022 Corrient '!Q$5:Q$1012,'PIB-Mpal 2015-2022 Corrient '!$A$5:$A$1012,$W$2,'PIB-Mpal 2015-2022 Corrient '!$E$5:$E$1012,$A30)</f>
        <v>0.9605328428528829</v>
      </c>
      <c r="M30" s="51">
        <f>SUMIFS('PIB-Mpal 2015-2022 Corrient '!R$5:R$1012,'PIB-Mpal 2015-2022 Corrient '!$A$5:$A$1012,$W$2,'PIB-Mpal 2015-2022 Corrient '!$E$5:$E$1012,$A30)</f>
        <v>12.788837208562871</v>
      </c>
      <c r="N30" s="51">
        <f>SUMIFS('PIB-Mpal 2015-2022 Corrient '!S$5:S$1012,'PIB-Mpal 2015-2022 Corrient '!$A$5:$A$1012,$W$2,'PIB-Mpal 2015-2022 Corrient '!$E$5:$E$1012,$A30)</f>
        <v>167.04230609586796</v>
      </c>
      <c r="O30" s="51">
        <f>SUMIFS('PIB-Mpal 2015-2022 Corrient '!T$5:T$1012,'PIB-Mpal 2015-2022 Corrient '!$A$5:$A$1012,$W$2,'PIB-Mpal 2015-2022 Corrient '!$E$5:$E$1012,$A30)</f>
        <v>21.938066842644574</v>
      </c>
      <c r="P30" s="153">
        <f>SUMIFS('PIB-Mpal 2015-2022 Corrient '!U$5:U$1012,'PIB-Mpal 2015-2022 Corrient '!$A$5:$A$1012,$W$2,'PIB-Mpal 2015-2022 Corrient '!$E$5:$E$1012,$A30)</f>
        <v>7.976935400345615</v>
      </c>
      <c r="Q30" s="159">
        <f>SUMIFS('PIB-Mpal 2015-2022 Corrient '!J$5:J$1012,'PIB-Mpal 2015-2022 Corrient '!$A$5:$A$1012,$W$2,'PIB-Mpal 2015-2022 Corrient '!$E$5:$E$1012,$A30)</f>
        <v>1051.1434332289375</v>
      </c>
      <c r="R30" s="52">
        <f>SUMIFS('PIB-Mpal 2015-2022 Corrient '!M$5:M$1012,'PIB-Mpal 2015-2022 Corrient '!$A$5:$A$1012,$W$2,'PIB-Mpal 2015-2022 Corrient '!$E$5:$E$1012,$A30)</f>
        <v>22.06646564680502</v>
      </c>
      <c r="S30" s="53">
        <f>SUMIFS('PIB-Mpal 2015-2022 Corrient '!V$5:V$1012,'PIB-Mpal 2015-2022 Corrient '!$A$5:$A$1012,$W$2,'PIB-Mpal 2015-2022 Corrient '!$E$5:$E$1012,$A30)</f>
        <v>261.4138803425961</v>
      </c>
      <c r="T30" s="210">
        <f>SUMIFS('PIB-Mpal 2015-2022 Corrient '!W$5:W$1012,'PIB-Mpal 2015-2022 Corrient '!$A$5:$A$1012,$W$2,'PIB-Mpal 2015-2022 Corrient '!$E$5:$E$1012,$A30)</f>
        <v>1334.6237792183385</v>
      </c>
      <c r="U30" s="206">
        <f>SUMIFS('PIB-Mpal 2015-2022 Corrient '!X$5:X$1012,'PIB-Mpal 2015-2022 Corrient '!$A$5:$A$1012,$W$2,'PIB-Mpal 2015-2022 Corrient '!$E$5:$E$1012,$A30)</f>
        <v>149.4992997392386</v>
      </c>
      <c r="V30" s="90">
        <f>SUMIFS('PIB-Mpal 2015-2022 Corrient '!Y$5:Y$1012,'PIB-Mpal 2015-2022 Corrient '!$A$5:$A$1012,$W$2,'PIB-Mpal 2015-2022 Corrient '!$E$5:$E$1012,$A30)</f>
        <v>1484.123078957577</v>
      </c>
      <c r="W30" s="100">
        <f t="shared" si="3"/>
        <v>0.006983617047127032</v>
      </c>
      <c r="X30" s="273">
        <f>INDEX(POBLACION!$C$4:$W$128,MATCH(A30,POBLACION!$A$4:$A$128,0),MATCH($W$2,POBLACION!$C$3:$W$3,0))</f>
        <v>20406</v>
      </c>
      <c r="Y30" s="263">
        <f t="shared" si="5"/>
        <v>65403.49795248156</v>
      </c>
      <c r="Z30" s="275">
        <f t="shared" si="6"/>
        <v>72729.74022138474</v>
      </c>
      <c r="AA30" s="278">
        <f t="shared" si="7"/>
        <v>4.815600976165798</v>
      </c>
      <c r="AB30" s="278">
        <f t="shared" si="8"/>
        <v>4.861712036346072</v>
      </c>
      <c r="AG30" s="287"/>
      <c r="AH30" s="288"/>
      <c r="AI30" s="289"/>
      <c r="AJ30" s="282"/>
      <c r="AK30" s="282"/>
      <c r="AL30" s="282"/>
      <c r="AM30" s="282"/>
      <c r="AN30" s="282"/>
      <c r="AO30" s="282"/>
      <c r="AP30" s="282"/>
    </row>
    <row r="31" spans="1:42" ht="15.75" thickBot="1">
      <c r="A31" s="124" t="s">
        <v>56</v>
      </c>
      <c r="B31" s="119" t="s">
        <v>363</v>
      </c>
      <c r="C31" s="119"/>
      <c r="D31" s="114"/>
      <c r="E31" s="115">
        <f>SUM(E32:E41)</f>
        <v>2124.1259370436487</v>
      </c>
      <c r="F31" s="115">
        <f aca="true" t="shared" si="11" ref="F31:X31">SUM(F32:F41)</f>
        <v>1200.8013076048408</v>
      </c>
      <c r="G31" s="115">
        <f t="shared" si="11"/>
        <v>143.5650490033616</v>
      </c>
      <c r="H31" s="115">
        <f t="shared" si="11"/>
        <v>104.23300303576619</v>
      </c>
      <c r="I31" s="115">
        <f t="shared" si="11"/>
        <v>294.67770166138223</v>
      </c>
      <c r="J31" s="115">
        <f t="shared" si="11"/>
        <v>818.4185855393248</v>
      </c>
      <c r="K31" s="115">
        <f t="shared" si="11"/>
        <v>107.81053556028068</v>
      </c>
      <c r="L31" s="115">
        <f t="shared" si="11"/>
        <v>46.146065138636125</v>
      </c>
      <c r="M31" s="115">
        <f t="shared" si="11"/>
        <v>340.5563285951135</v>
      </c>
      <c r="N31" s="115">
        <f t="shared" si="11"/>
        <v>408.26092498854615</v>
      </c>
      <c r="O31" s="115">
        <f t="shared" si="11"/>
        <v>595.0558034523208</v>
      </c>
      <c r="P31" s="125">
        <f t="shared" si="11"/>
        <v>208.41055354631982</v>
      </c>
      <c r="Q31" s="196">
        <f t="shared" si="11"/>
        <v>3324.92724464849</v>
      </c>
      <c r="R31" s="115">
        <f t="shared" si="11"/>
        <v>247.7980520391278</v>
      </c>
      <c r="S31" s="116">
        <f t="shared" si="11"/>
        <v>2819.3364984819245</v>
      </c>
      <c r="T31" s="211">
        <f t="shared" si="11"/>
        <v>6392.061795169541</v>
      </c>
      <c r="U31" s="189">
        <f t="shared" si="11"/>
        <v>716.0135891085856</v>
      </c>
      <c r="V31" s="125">
        <f t="shared" si="11"/>
        <v>7108.075384278128</v>
      </c>
      <c r="W31" s="117">
        <f t="shared" si="3"/>
        <v>0.033447412232666784</v>
      </c>
      <c r="X31" s="211">
        <f t="shared" si="11"/>
        <v>206530</v>
      </c>
      <c r="Y31" s="263">
        <f t="shared" si="5"/>
        <v>30949.79806889818</v>
      </c>
      <c r="Z31" s="275">
        <f t="shared" si="6"/>
        <v>34416.6725622337</v>
      </c>
      <c r="AA31" s="278">
        <f t="shared" si="7"/>
        <v>4.49065781982304</v>
      </c>
      <c r="AB31" s="278">
        <f t="shared" si="8"/>
        <v>4.536768880003314</v>
      </c>
      <c r="AG31" s="287"/>
      <c r="AH31" s="288"/>
      <c r="AI31" s="289"/>
      <c r="AJ31" s="282"/>
      <c r="AK31" s="282"/>
      <c r="AL31" s="282"/>
      <c r="AM31" s="282"/>
      <c r="AN31" s="282"/>
      <c r="AO31" s="282"/>
      <c r="AP31" s="282"/>
    </row>
    <row r="32" spans="1:42" ht="15">
      <c r="A32" s="123" t="s">
        <v>212</v>
      </c>
      <c r="B32" s="103" t="s">
        <v>58</v>
      </c>
      <c r="C32" s="110" t="s">
        <v>362</v>
      </c>
      <c r="D32" s="103" t="s">
        <v>59</v>
      </c>
      <c r="E32" s="51">
        <f>SUMIFS('PIB-Mpal 2015-2022 Corrient '!H$5:H$1012,'PIB-Mpal 2015-2022 Corrient '!$A$5:$A$1012,$W$2,'PIB-Mpal 2015-2022 Corrient '!$E$5:$E$1012,$A32)</f>
        <v>66.01885715025952</v>
      </c>
      <c r="F32" s="51">
        <f>SUMIFS('PIB-Mpal 2015-2022 Corrient '!I$5:I$1012,'PIB-Mpal 2015-2022 Corrient '!$A$5:$A$1012,$W$2,'PIB-Mpal 2015-2022 Corrient '!$E$5:$E$1012,$A32)</f>
        <v>38.16307246605284</v>
      </c>
      <c r="G32" s="51">
        <f>SUMIFS('PIB-Mpal 2015-2022 Corrient '!K$5:K$1012,'PIB-Mpal 2015-2022 Corrient '!$A$5:$A$1012,$W$2,'PIB-Mpal 2015-2022 Corrient '!$E$5:$E$1012,$A32)</f>
        <v>26.097671819188616</v>
      </c>
      <c r="H32" s="51">
        <f>SUMIFS('PIB-Mpal 2015-2022 Corrient '!L$5:L$1012,'PIB-Mpal 2015-2022 Corrient '!$A$5:$A$1012,$W$2,'PIB-Mpal 2015-2022 Corrient '!$E$5:$E$1012,$A32)</f>
        <v>41.316656229844114</v>
      </c>
      <c r="I32" s="51">
        <f>SUMIFS('PIB-Mpal 2015-2022 Corrient '!N$5:N$1012,'PIB-Mpal 2015-2022 Corrient '!$A$5:$A$1012,$W$2,'PIB-Mpal 2015-2022 Corrient '!$E$5:$E$1012,$A32)</f>
        <v>57.31483852860998</v>
      </c>
      <c r="J32" s="51">
        <f>SUMIFS('PIB-Mpal 2015-2022 Corrient '!O$5:O$1012,'PIB-Mpal 2015-2022 Corrient '!$A$5:$A$1012,$W$2,'PIB-Mpal 2015-2022 Corrient '!$E$5:$E$1012,$A32)</f>
        <v>329.5404500444069</v>
      </c>
      <c r="K32" s="51">
        <f>SUMIFS('PIB-Mpal 2015-2022 Corrient '!P$5:P$1012,'PIB-Mpal 2015-2022 Corrient '!$A$5:$A$1012,$W$2,'PIB-Mpal 2015-2022 Corrient '!$E$5:$E$1012,$A32)</f>
        <v>35.2990583125937</v>
      </c>
      <c r="L32" s="51">
        <f>SUMIFS('PIB-Mpal 2015-2022 Corrient '!Q$5:Q$1012,'PIB-Mpal 2015-2022 Corrient '!$A$5:$A$1012,$W$2,'PIB-Mpal 2015-2022 Corrient '!$E$5:$E$1012,$A32)</f>
        <v>18.755231927536762</v>
      </c>
      <c r="M32" s="51">
        <f>SUMIFS('PIB-Mpal 2015-2022 Corrient '!R$5:R$1012,'PIB-Mpal 2015-2022 Corrient '!$A$5:$A$1012,$W$2,'PIB-Mpal 2015-2022 Corrient '!$E$5:$E$1012,$A32)</f>
        <v>124.84740256103538</v>
      </c>
      <c r="N32" s="51">
        <f>SUMIFS('PIB-Mpal 2015-2022 Corrient '!S$5:S$1012,'PIB-Mpal 2015-2022 Corrient '!$A$5:$A$1012,$W$2,'PIB-Mpal 2015-2022 Corrient '!$E$5:$E$1012,$A32)</f>
        <v>133.20537623077374</v>
      </c>
      <c r="O32" s="51">
        <f>SUMIFS('PIB-Mpal 2015-2022 Corrient '!T$5:T$1012,'PIB-Mpal 2015-2022 Corrient '!$A$5:$A$1012,$W$2,'PIB-Mpal 2015-2022 Corrient '!$E$5:$E$1012,$A32)</f>
        <v>198.04530934590264</v>
      </c>
      <c r="P32" s="153">
        <f>SUMIFS('PIB-Mpal 2015-2022 Corrient '!U$5:U$1012,'PIB-Mpal 2015-2022 Corrient '!$A$5:$A$1012,$W$2,'PIB-Mpal 2015-2022 Corrient '!$E$5:$E$1012,$A32)</f>
        <v>80.69305042557109</v>
      </c>
      <c r="Q32" s="159">
        <f>SUMIFS('PIB-Mpal 2015-2022 Corrient '!J$5:J$1012,'PIB-Mpal 2015-2022 Corrient '!$A$5:$A$1012,$W$2,'PIB-Mpal 2015-2022 Corrient '!$E$5:$E$1012,$A32)</f>
        <v>104.18192961631236</v>
      </c>
      <c r="R32" s="52">
        <f>SUMIFS('PIB-Mpal 2015-2022 Corrient '!M$5:M$1012,'PIB-Mpal 2015-2022 Corrient '!$A$5:$A$1012,$W$2,'PIB-Mpal 2015-2022 Corrient '!$E$5:$E$1012,$A32)</f>
        <v>67.41432804903273</v>
      </c>
      <c r="S32" s="53">
        <f>SUMIFS('PIB-Mpal 2015-2022 Corrient '!V$5:V$1012,'PIB-Mpal 2015-2022 Corrient '!$A$5:$A$1012,$W$2,'PIB-Mpal 2015-2022 Corrient '!$E$5:$E$1012,$A32)</f>
        <v>977.7007173764301</v>
      </c>
      <c r="T32" s="210">
        <f>SUMIFS('PIB-Mpal 2015-2022 Corrient '!W$5:W$1012,'PIB-Mpal 2015-2022 Corrient '!$A$5:$A$1012,$W$2,'PIB-Mpal 2015-2022 Corrient '!$E$5:$E$1012,$A32)</f>
        <v>1149.296975041775</v>
      </c>
      <c r="U32" s="206">
        <f>SUMIFS('PIB-Mpal 2015-2022 Corrient '!X$5:X$1012,'PIB-Mpal 2015-2022 Corrient '!$A$5:$A$1012,$W$2,'PIB-Mpal 2015-2022 Corrient '!$E$5:$E$1012,$A32)</f>
        <v>128.73972098848822</v>
      </c>
      <c r="V32" s="90">
        <f>SUMIFS('PIB-Mpal 2015-2022 Corrient '!Y$5:Y$1012,'PIB-Mpal 2015-2022 Corrient '!$A$5:$A$1012,$W$2,'PIB-Mpal 2015-2022 Corrient '!$E$5:$E$1012,$A32)</f>
        <v>1278.0366960302633</v>
      </c>
      <c r="W32" s="102">
        <f t="shared" si="3"/>
        <v>0.006013867032860811</v>
      </c>
      <c r="X32" s="273">
        <f>INDEX(POBLACION!$C$4:$W$128,MATCH(A32,POBLACION!$A$4:$A$128,0),MATCH($W$2,POBLACION!$C$3:$W$3,0))</f>
        <v>27398</v>
      </c>
      <c r="Y32" s="263">
        <f t="shared" si="5"/>
        <v>41948.206987436126</v>
      </c>
      <c r="Z32" s="275">
        <f t="shared" si="6"/>
        <v>46647.07993394639</v>
      </c>
      <c r="AA32" s="278">
        <f t="shared" si="7"/>
        <v>4.6227134023016845</v>
      </c>
      <c r="AB32" s="278">
        <f t="shared" si="8"/>
        <v>4.6688244624819575</v>
      </c>
      <c r="AG32" s="287"/>
      <c r="AH32" s="288"/>
      <c r="AI32" s="289"/>
      <c r="AJ32" s="282"/>
      <c r="AK32" s="282"/>
      <c r="AL32" s="282"/>
      <c r="AM32" s="282"/>
      <c r="AN32" s="282"/>
      <c r="AO32" s="282"/>
      <c r="AP32" s="282"/>
    </row>
    <row r="33" spans="1:42" ht="15">
      <c r="A33" s="35" t="s">
        <v>213</v>
      </c>
      <c r="B33" s="32" t="s">
        <v>58</v>
      </c>
      <c r="C33" s="33" t="s">
        <v>362</v>
      </c>
      <c r="D33" s="32" t="s">
        <v>61</v>
      </c>
      <c r="E33" s="51">
        <f>SUMIFS('PIB-Mpal 2015-2022 Corrient '!H$5:H$1012,'PIB-Mpal 2015-2022 Corrient '!$A$5:$A$1012,$W$2,'PIB-Mpal 2015-2022 Corrient '!$E$5:$E$1012,$A33)</f>
        <v>54.07652636460413</v>
      </c>
      <c r="F33" s="51">
        <f>SUMIFS('PIB-Mpal 2015-2022 Corrient '!I$5:I$1012,'PIB-Mpal 2015-2022 Corrient '!$A$5:$A$1012,$W$2,'PIB-Mpal 2015-2022 Corrient '!$E$5:$E$1012,$A33)</f>
        <v>30.437449235702182</v>
      </c>
      <c r="G33" s="51">
        <f>SUMIFS('PIB-Mpal 2015-2022 Corrient '!K$5:K$1012,'PIB-Mpal 2015-2022 Corrient '!$A$5:$A$1012,$W$2,'PIB-Mpal 2015-2022 Corrient '!$E$5:$E$1012,$A33)</f>
        <v>2.61657321512881</v>
      </c>
      <c r="H33" s="51">
        <f>SUMIFS('PIB-Mpal 2015-2022 Corrient '!L$5:L$1012,'PIB-Mpal 2015-2022 Corrient '!$A$5:$A$1012,$W$2,'PIB-Mpal 2015-2022 Corrient '!$E$5:$E$1012,$A33)</f>
        <v>10.141820134861234</v>
      </c>
      <c r="I33" s="51">
        <f>SUMIFS('PIB-Mpal 2015-2022 Corrient '!N$5:N$1012,'PIB-Mpal 2015-2022 Corrient '!$A$5:$A$1012,$W$2,'PIB-Mpal 2015-2022 Corrient '!$E$5:$E$1012,$A33)</f>
        <v>7.080857163267676</v>
      </c>
      <c r="J33" s="51">
        <f>SUMIFS('PIB-Mpal 2015-2022 Corrient '!O$5:O$1012,'PIB-Mpal 2015-2022 Corrient '!$A$5:$A$1012,$W$2,'PIB-Mpal 2015-2022 Corrient '!$E$5:$E$1012,$A33)</f>
        <v>55.800026541775814</v>
      </c>
      <c r="K33" s="51">
        <f>SUMIFS('PIB-Mpal 2015-2022 Corrient '!P$5:P$1012,'PIB-Mpal 2015-2022 Corrient '!$A$5:$A$1012,$W$2,'PIB-Mpal 2015-2022 Corrient '!$E$5:$E$1012,$A33)</f>
        <v>6.910221443537928</v>
      </c>
      <c r="L33" s="51">
        <f>SUMIFS('PIB-Mpal 2015-2022 Corrient '!Q$5:Q$1012,'PIB-Mpal 2015-2022 Corrient '!$A$5:$A$1012,$W$2,'PIB-Mpal 2015-2022 Corrient '!$E$5:$E$1012,$A33)</f>
        <v>2.6605543049881617</v>
      </c>
      <c r="M33" s="51">
        <f>SUMIFS('PIB-Mpal 2015-2022 Corrient '!R$5:R$1012,'PIB-Mpal 2015-2022 Corrient '!$A$5:$A$1012,$W$2,'PIB-Mpal 2015-2022 Corrient '!$E$5:$E$1012,$A33)</f>
        <v>19.73882329891046</v>
      </c>
      <c r="N33" s="51">
        <f>SUMIFS('PIB-Mpal 2015-2022 Corrient '!S$5:S$1012,'PIB-Mpal 2015-2022 Corrient '!$A$5:$A$1012,$W$2,'PIB-Mpal 2015-2022 Corrient '!$E$5:$E$1012,$A33)</f>
        <v>23.545929180162116</v>
      </c>
      <c r="O33" s="51">
        <f>SUMIFS('PIB-Mpal 2015-2022 Corrient '!T$5:T$1012,'PIB-Mpal 2015-2022 Corrient '!$A$5:$A$1012,$W$2,'PIB-Mpal 2015-2022 Corrient '!$E$5:$E$1012,$A33)</f>
        <v>47.94691262175294</v>
      </c>
      <c r="P33" s="153">
        <f>SUMIFS('PIB-Mpal 2015-2022 Corrient '!U$5:U$1012,'PIB-Mpal 2015-2022 Corrient '!$A$5:$A$1012,$W$2,'PIB-Mpal 2015-2022 Corrient '!$E$5:$E$1012,$A33)</f>
        <v>12.972949978337303</v>
      </c>
      <c r="Q33" s="159">
        <f>SUMIFS('PIB-Mpal 2015-2022 Corrient '!J$5:J$1012,'PIB-Mpal 2015-2022 Corrient '!$A$5:$A$1012,$W$2,'PIB-Mpal 2015-2022 Corrient '!$E$5:$E$1012,$A33)</f>
        <v>84.51397560030631</v>
      </c>
      <c r="R33" s="52">
        <f>SUMIFS('PIB-Mpal 2015-2022 Corrient '!M$5:M$1012,'PIB-Mpal 2015-2022 Corrient '!$A$5:$A$1012,$W$2,'PIB-Mpal 2015-2022 Corrient '!$E$5:$E$1012,$A33)</f>
        <v>12.758393349990044</v>
      </c>
      <c r="S33" s="53">
        <f>SUMIFS('PIB-Mpal 2015-2022 Corrient '!V$5:V$1012,'PIB-Mpal 2015-2022 Corrient '!$A$5:$A$1012,$W$2,'PIB-Mpal 2015-2022 Corrient '!$E$5:$E$1012,$A33)</f>
        <v>176.6562745327324</v>
      </c>
      <c r="T33" s="210">
        <f>SUMIFS('PIB-Mpal 2015-2022 Corrient '!W$5:W$1012,'PIB-Mpal 2015-2022 Corrient '!$A$5:$A$1012,$W$2,'PIB-Mpal 2015-2022 Corrient '!$E$5:$E$1012,$A33)</f>
        <v>273.92864348302874</v>
      </c>
      <c r="U33" s="206">
        <f>SUMIFS('PIB-Mpal 2015-2022 Corrient '!X$5:X$1012,'PIB-Mpal 2015-2022 Corrient '!$A$5:$A$1012,$W$2,'PIB-Mpal 2015-2022 Corrient '!$E$5:$E$1012,$A33)</f>
        <v>30.68440785853311</v>
      </c>
      <c r="V33" s="90">
        <f>SUMIFS('PIB-Mpal 2015-2022 Corrient '!Y$5:Y$1012,'PIB-Mpal 2015-2022 Corrient '!$A$5:$A$1012,$W$2,'PIB-Mpal 2015-2022 Corrient '!$E$5:$E$1012,$A33)</f>
        <v>304.61305134156186</v>
      </c>
      <c r="W33" s="94">
        <f t="shared" si="3"/>
        <v>0.0014333722912121907</v>
      </c>
      <c r="X33" s="273">
        <f>INDEX(POBLACION!$C$4:$W$128,MATCH(A33,POBLACION!$A$4:$A$128,0),MATCH($W$2,POBLACION!$C$3:$W$3,0))</f>
        <v>19349</v>
      </c>
      <c r="Y33" s="263">
        <f t="shared" si="5"/>
        <v>14157.250683912798</v>
      </c>
      <c r="Z33" s="275">
        <f t="shared" si="6"/>
        <v>15743.090151509734</v>
      </c>
      <c r="AA33" s="278">
        <f t="shared" si="7"/>
        <v>4.150978922228334</v>
      </c>
      <c r="AB33" s="278">
        <f t="shared" si="8"/>
        <v>4.197089982408608</v>
      </c>
      <c r="AG33" s="287"/>
      <c r="AH33" s="288"/>
      <c r="AI33" s="289"/>
      <c r="AJ33" s="282"/>
      <c r="AK33" s="282"/>
      <c r="AL33" s="282"/>
      <c r="AM33" s="282"/>
      <c r="AN33" s="282"/>
      <c r="AO33" s="282"/>
      <c r="AP33" s="282"/>
    </row>
    <row r="34" spans="1:42" ht="15">
      <c r="A34" s="35" t="s">
        <v>214</v>
      </c>
      <c r="B34" s="32" t="s">
        <v>58</v>
      </c>
      <c r="C34" s="33" t="s">
        <v>362</v>
      </c>
      <c r="D34" s="32" t="s">
        <v>62</v>
      </c>
      <c r="E34" s="51">
        <f>SUMIFS('PIB-Mpal 2015-2022 Corrient '!H$5:H$1012,'PIB-Mpal 2015-2022 Corrient '!$A$5:$A$1012,$W$2,'PIB-Mpal 2015-2022 Corrient '!$E$5:$E$1012,$A34)</f>
        <v>5.404797035943919</v>
      </c>
      <c r="F34" s="51">
        <f>SUMIFS('PIB-Mpal 2015-2022 Corrient '!I$5:I$1012,'PIB-Mpal 2015-2022 Corrient '!$A$5:$A$1012,$W$2,'PIB-Mpal 2015-2022 Corrient '!$E$5:$E$1012,$A34)</f>
        <v>3.2390023680599276</v>
      </c>
      <c r="G34" s="51">
        <f>SUMIFS('PIB-Mpal 2015-2022 Corrient '!K$5:K$1012,'PIB-Mpal 2015-2022 Corrient '!$A$5:$A$1012,$W$2,'PIB-Mpal 2015-2022 Corrient '!$E$5:$E$1012,$A34)</f>
        <v>9.882732128375961</v>
      </c>
      <c r="H34" s="51">
        <f>SUMIFS('PIB-Mpal 2015-2022 Corrient '!L$5:L$1012,'PIB-Mpal 2015-2022 Corrient '!$A$5:$A$1012,$W$2,'PIB-Mpal 2015-2022 Corrient '!$E$5:$E$1012,$A34)</f>
        <v>2.219314423284027</v>
      </c>
      <c r="I34" s="51">
        <f>SUMIFS('PIB-Mpal 2015-2022 Corrient '!N$5:N$1012,'PIB-Mpal 2015-2022 Corrient '!$A$5:$A$1012,$W$2,'PIB-Mpal 2015-2022 Corrient '!$E$5:$E$1012,$A34)</f>
        <v>21.284759409718205</v>
      </c>
      <c r="J34" s="51">
        <f>SUMIFS('PIB-Mpal 2015-2022 Corrient '!O$5:O$1012,'PIB-Mpal 2015-2022 Corrient '!$A$5:$A$1012,$W$2,'PIB-Mpal 2015-2022 Corrient '!$E$5:$E$1012,$A34)</f>
        <v>39.375954365867486</v>
      </c>
      <c r="K34" s="51">
        <f>SUMIFS('PIB-Mpal 2015-2022 Corrient '!P$5:P$1012,'PIB-Mpal 2015-2022 Corrient '!$A$5:$A$1012,$W$2,'PIB-Mpal 2015-2022 Corrient '!$E$5:$E$1012,$A34)</f>
        <v>6.251805094039081</v>
      </c>
      <c r="L34" s="51">
        <f>SUMIFS('PIB-Mpal 2015-2022 Corrient '!Q$5:Q$1012,'PIB-Mpal 2015-2022 Corrient '!$A$5:$A$1012,$W$2,'PIB-Mpal 2015-2022 Corrient '!$E$5:$E$1012,$A34)</f>
        <v>2.66956516655321</v>
      </c>
      <c r="M34" s="51">
        <f>SUMIFS('PIB-Mpal 2015-2022 Corrient '!R$5:R$1012,'PIB-Mpal 2015-2022 Corrient '!$A$5:$A$1012,$W$2,'PIB-Mpal 2015-2022 Corrient '!$E$5:$E$1012,$A34)</f>
        <v>15.771613441731777</v>
      </c>
      <c r="N34" s="51">
        <f>SUMIFS('PIB-Mpal 2015-2022 Corrient '!S$5:S$1012,'PIB-Mpal 2015-2022 Corrient '!$A$5:$A$1012,$W$2,'PIB-Mpal 2015-2022 Corrient '!$E$5:$E$1012,$A34)</f>
        <v>20.509526474166933</v>
      </c>
      <c r="O34" s="51">
        <f>SUMIFS('PIB-Mpal 2015-2022 Corrient '!T$5:T$1012,'PIB-Mpal 2015-2022 Corrient '!$A$5:$A$1012,$W$2,'PIB-Mpal 2015-2022 Corrient '!$E$5:$E$1012,$A34)</f>
        <v>23.551325351533116</v>
      </c>
      <c r="P34" s="153">
        <f>SUMIFS('PIB-Mpal 2015-2022 Corrient '!U$5:U$1012,'PIB-Mpal 2015-2022 Corrient '!$A$5:$A$1012,$W$2,'PIB-Mpal 2015-2022 Corrient '!$E$5:$E$1012,$A34)</f>
        <v>8.948856701136506</v>
      </c>
      <c r="Q34" s="159">
        <f>SUMIFS('PIB-Mpal 2015-2022 Corrient '!J$5:J$1012,'PIB-Mpal 2015-2022 Corrient '!$A$5:$A$1012,$W$2,'PIB-Mpal 2015-2022 Corrient '!$E$5:$E$1012,$A34)</f>
        <v>8.643799404003847</v>
      </c>
      <c r="R34" s="52">
        <f>SUMIFS('PIB-Mpal 2015-2022 Corrient '!M$5:M$1012,'PIB-Mpal 2015-2022 Corrient '!$A$5:$A$1012,$W$2,'PIB-Mpal 2015-2022 Corrient '!$E$5:$E$1012,$A34)</f>
        <v>12.102046551659988</v>
      </c>
      <c r="S34" s="53">
        <f>SUMIFS('PIB-Mpal 2015-2022 Corrient '!V$5:V$1012,'PIB-Mpal 2015-2022 Corrient '!$A$5:$A$1012,$W$2,'PIB-Mpal 2015-2022 Corrient '!$E$5:$E$1012,$A34)</f>
        <v>138.3634060047463</v>
      </c>
      <c r="T34" s="210">
        <f>SUMIFS('PIB-Mpal 2015-2022 Corrient '!W$5:W$1012,'PIB-Mpal 2015-2022 Corrient '!$A$5:$A$1012,$W$2,'PIB-Mpal 2015-2022 Corrient '!$E$5:$E$1012,$A34)</f>
        <v>159.10925196041015</v>
      </c>
      <c r="U34" s="206">
        <f>SUMIFS('PIB-Mpal 2015-2022 Corrient '!X$5:X$1012,'PIB-Mpal 2015-2022 Corrient '!$A$5:$A$1012,$W$2,'PIB-Mpal 2015-2022 Corrient '!$E$5:$E$1012,$A34)</f>
        <v>17.82279180133205</v>
      </c>
      <c r="V34" s="90">
        <f>SUMIFS('PIB-Mpal 2015-2022 Corrient '!Y$5:Y$1012,'PIB-Mpal 2015-2022 Corrient '!$A$5:$A$1012,$W$2,'PIB-Mpal 2015-2022 Corrient '!$E$5:$E$1012,$A34)</f>
        <v>176.9320437617422</v>
      </c>
      <c r="W34" s="94">
        <f t="shared" si="3"/>
        <v>0.0008325627803493301</v>
      </c>
      <c r="X34" s="273">
        <f>INDEX(POBLACION!$C$4:$W$128,MATCH(A34,POBLACION!$A$4:$A$128,0),MATCH($W$2,POBLACION!$C$3:$W$3,0))</f>
        <v>10253</v>
      </c>
      <c r="Y34" s="263">
        <f t="shared" si="5"/>
        <v>15518.311904848351</v>
      </c>
      <c r="Z34" s="275">
        <f t="shared" si="6"/>
        <v>17256.612090289884</v>
      </c>
      <c r="AA34" s="278">
        <f t="shared" si="7"/>
        <v>4.190844476568876</v>
      </c>
      <c r="AB34" s="278">
        <f t="shared" si="8"/>
        <v>4.23695553674915</v>
      </c>
      <c r="AG34" s="287"/>
      <c r="AH34" s="288"/>
      <c r="AI34" s="289"/>
      <c r="AJ34" s="282"/>
      <c r="AK34" s="282"/>
      <c r="AL34" s="282"/>
      <c r="AM34" s="282"/>
      <c r="AN34" s="282"/>
      <c r="AO34" s="282"/>
      <c r="AP34" s="282"/>
    </row>
    <row r="35" spans="1:42" ht="15">
      <c r="A35" s="35" t="s">
        <v>215</v>
      </c>
      <c r="B35" s="32" t="s">
        <v>58</v>
      </c>
      <c r="C35" s="33" t="s">
        <v>364</v>
      </c>
      <c r="D35" s="32" t="s">
        <v>64</v>
      </c>
      <c r="E35" s="51">
        <f>SUMIFS('PIB-Mpal 2015-2022 Corrient '!H$5:H$1012,'PIB-Mpal 2015-2022 Corrient '!$A$5:$A$1012,$W$2,'PIB-Mpal 2015-2022 Corrient '!$E$5:$E$1012,$A35)</f>
        <v>1044.0381252402176</v>
      </c>
      <c r="F35" s="51">
        <f>SUMIFS('PIB-Mpal 2015-2022 Corrient '!I$5:I$1012,'PIB-Mpal 2015-2022 Corrient '!$A$5:$A$1012,$W$2,'PIB-Mpal 2015-2022 Corrient '!$E$5:$E$1012,$A35)</f>
        <v>587.6510516912167</v>
      </c>
      <c r="G35" s="51">
        <f>SUMIFS('PIB-Mpal 2015-2022 Corrient '!K$5:K$1012,'PIB-Mpal 2015-2022 Corrient '!$A$5:$A$1012,$W$2,'PIB-Mpal 2015-2022 Corrient '!$E$5:$E$1012,$A35)</f>
        <v>22.52067189388933</v>
      </c>
      <c r="H35" s="51">
        <f>SUMIFS('PIB-Mpal 2015-2022 Corrient '!L$5:L$1012,'PIB-Mpal 2015-2022 Corrient '!$A$5:$A$1012,$W$2,'PIB-Mpal 2015-2022 Corrient '!$E$5:$E$1012,$A35)</f>
        <v>1.3751529609299027</v>
      </c>
      <c r="I35" s="51">
        <f>SUMIFS('PIB-Mpal 2015-2022 Corrient '!N$5:N$1012,'PIB-Mpal 2015-2022 Corrient '!$A$5:$A$1012,$W$2,'PIB-Mpal 2015-2022 Corrient '!$E$5:$E$1012,$A35)</f>
        <v>54.412576181266026</v>
      </c>
      <c r="J35" s="51">
        <f>SUMIFS('PIB-Mpal 2015-2022 Corrient '!O$5:O$1012,'PIB-Mpal 2015-2022 Corrient '!$A$5:$A$1012,$W$2,'PIB-Mpal 2015-2022 Corrient '!$E$5:$E$1012,$A35)</f>
        <v>83.11701137228049</v>
      </c>
      <c r="K35" s="51">
        <f>SUMIFS('PIB-Mpal 2015-2022 Corrient '!P$5:P$1012,'PIB-Mpal 2015-2022 Corrient '!$A$5:$A$1012,$W$2,'PIB-Mpal 2015-2022 Corrient '!$E$5:$E$1012,$A35)</f>
        <v>10.815508280206274</v>
      </c>
      <c r="L35" s="51">
        <f>SUMIFS('PIB-Mpal 2015-2022 Corrient '!Q$5:Q$1012,'PIB-Mpal 2015-2022 Corrient '!$A$5:$A$1012,$W$2,'PIB-Mpal 2015-2022 Corrient '!$E$5:$E$1012,$A35)</f>
        <v>3.686701874847705</v>
      </c>
      <c r="M35" s="51">
        <f>SUMIFS('PIB-Mpal 2015-2022 Corrient '!R$5:R$1012,'PIB-Mpal 2015-2022 Corrient '!$A$5:$A$1012,$W$2,'PIB-Mpal 2015-2022 Corrient '!$E$5:$E$1012,$A35)</f>
        <v>32.39314230456237</v>
      </c>
      <c r="N35" s="51">
        <f>SUMIFS('PIB-Mpal 2015-2022 Corrient '!S$5:S$1012,'PIB-Mpal 2015-2022 Corrient '!$A$5:$A$1012,$W$2,'PIB-Mpal 2015-2022 Corrient '!$E$5:$E$1012,$A35)</f>
        <v>48.065753281438646</v>
      </c>
      <c r="O35" s="51">
        <f>SUMIFS('PIB-Mpal 2015-2022 Corrient '!T$5:T$1012,'PIB-Mpal 2015-2022 Corrient '!$A$5:$A$1012,$W$2,'PIB-Mpal 2015-2022 Corrient '!$E$5:$E$1012,$A35)</f>
        <v>46.72292040732975</v>
      </c>
      <c r="P35" s="153">
        <f>SUMIFS('PIB-Mpal 2015-2022 Corrient '!U$5:U$1012,'PIB-Mpal 2015-2022 Corrient '!$A$5:$A$1012,$W$2,'PIB-Mpal 2015-2022 Corrient '!$E$5:$E$1012,$A35)</f>
        <v>20.149264763526084</v>
      </c>
      <c r="Q35" s="159">
        <f>SUMIFS('PIB-Mpal 2015-2022 Corrient '!J$5:J$1012,'PIB-Mpal 2015-2022 Corrient '!$A$5:$A$1012,$W$2,'PIB-Mpal 2015-2022 Corrient '!$E$5:$E$1012,$A35)</f>
        <v>1631.6891769314343</v>
      </c>
      <c r="R35" s="52">
        <f>SUMIFS('PIB-Mpal 2015-2022 Corrient '!M$5:M$1012,'PIB-Mpal 2015-2022 Corrient '!$A$5:$A$1012,$W$2,'PIB-Mpal 2015-2022 Corrient '!$E$5:$E$1012,$A35)</f>
        <v>23.89582485481923</v>
      </c>
      <c r="S35" s="53">
        <f>SUMIFS('PIB-Mpal 2015-2022 Corrient '!V$5:V$1012,'PIB-Mpal 2015-2022 Corrient '!$A$5:$A$1012,$W$2,'PIB-Mpal 2015-2022 Corrient '!$E$5:$E$1012,$A35)</f>
        <v>299.36287846545736</v>
      </c>
      <c r="T35" s="210">
        <f>SUMIFS('PIB-Mpal 2015-2022 Corrient '!W$5:W$1012,'PIB-Mpal 2015-2022 Corrient '!$A$5:$A$1012,$W$2,'PIB-Mpal 2015-2022 Corrient '!$E$5:$E$1012,$A35)</f>
        <v>1954.947880251711</v>
      </c>
      <c r="U35" s="206">
        <f>SUMIFS('PIB-Mpal 2015-2022 Corrient '!X$5:X$1012,'PIB-Mpal 2015-2022 Corrient '!$A$5:$A$1012,$W$2,'PIB-Mpal 2015-2022 Corrient '!$E$5:$E$1012,$A35)</f>
        <v>218.9855625796749</v>
      </c>
      <c r="V35" s="90">
        <f>SUMIFS('PIB-Mpal 2015-2022 Corrient '!Y$5:Y$1012,'PIB-Mpal 2015-2022 Corrient '!$A$5:$A$1012,$W$2,'PIB-Mpal 2015-2022 Corrient '!$E$5:$E$1012,$A35)</f>
        <v>2173.933442831386</v>
      </c>
      <c r="W35" s="94">
        <f t="shared" si="3"/>
        <v>0.010229554991719654</v>
      </c>
      <c r="X35" s="273">
        <f>INDEX(POBLACION!$C$4:$W$128,MATCH(A35,POBLACION!$A$4:$A$128,0),MATCH($W$2,POBLACION!$C$3:$W$3,0))</f>
        <v>30001</v>
      </c>
      <c r="Y35" s="263">
        <f t="shared" si="5"/>
        <v>65162.757249815375</v>
      </c>
      <c r="Z35" s="275">
        <f t="shared" si="6"/>
        <v>72462.03269328976</v>
      </c>
      <c r="AA35" s="278">
        <f t="shared" si="7"/>
        <v>4.813999452448097</v>
      </c>
      <c r="AB35" s="278">
        <f t="shared" si="8"/>
        <v>4.860110512628371</v>
      </c>
      <c r="AG35" s="287"/>
      <c r="AH35" s="288"/>
      <c r="AI35" s="289"/>
      <c r="AJ35" s="282"/>
      <c r="AK35" s="282"/>
      <c r="AL35" s="282"/>
      <c r="AM35" s="282"/>
      <c r="AN35" s="282"/>
      <c r="AO35" s="282"/>
      <c r="AP35" s="282"/>
    </row>
    <row r="36" spans="1:42" ht="15">
      <c r="A36" s="35" t="s">
        <v>216</v>
      </c>
      <c r="B36" s="32" t="s">
        <v>58</v>
      </c>
      <c r="C36" s="33" t="s">
        <v>362</v>
      </c>
      <c r="D36" s="32" t="s">
        <v>65</v>
      </c>
      <c r="E36" s="51">
        <f>SUMIFS('PIB-Mpal 2015-2022 Corrient '!H$5:H$1012,'PIB-Mpal 2015-2022 Corrient '!$A$5:$A$1012,$W$2,'PIB-Mpal 2015-2022 Corrient '!$E$5:$E$1012,$A36)</f>
        <v>45.91975421519669</v>
      </c>
      <c r="F36" s="51">
        <f>SUMIFS('PIB-Mpal 2015-2022 Corrient '!I$5:I$1012,'PIB-Mpal 2015-2022 Corrient '!$A$5:$A$1012,$W$2,'PIB-Mpal 2015-2022 Corrient '!$E$5:$E$1012,$A36)</f>
        <v>25.84625033927074</v>
      </c>
      <c r="G36" s="51">
        <f>SUMIFS('PIB-Mpal 2015-2022 Corrient '!K$5:K$1012,'PIB-Mpal 2015-2022 Corrient '!$A$5:$A$1012,$W$2,'PIB-Mpal 2015-2022 Corrient '!$E$5:$E$1012,$A36)</f>
        <v>7.868857611417505</v>
      </c>
      <c r="H36" s="51">
        <f>SUMIFS('PIB-Mpal 2015-2022 Corrient '!L$5:L$1012,'PIB-Mpal 2015-2022 Corrient '!$A$5:$A$1012,$W$2,'PIB-Mpal 2015-2022 Corrient '!$E$5:$E$1012,$A36)</f>
        <v>15.504228538815225</v>
      </c>
      <c r="I36" s="51">
        <f>SUMIFS('PIB-Mpal 2015-2022 Corrient '!N$5:N$1012,'PIB-Mpal 2015-2022 Corrient '!$A$5:$A$1012,$W$2,'PIB-Mpal 2015-2022 Corrient '!$E$5:$E$1012,$A36)</f>
        <v>14.728857642523076</v>
      </c>
      <c r="J36" s="51">
        <f>SUMIFS('PIB-Mpal 2015-2022 Corrient '!O$5:O$1012,'PIB-Mpal 2015-2022 Corrient '!$A$5:$A$1012,$W$2,'PIB-Mpal 2015-2022 Corrient '!$E$5:$E$1012,$A36)</f>
        <v>51.26532092464169</v>
      </c>
      <c r="K36" s="51">
        <f>SUMIFS('PIB-Mpal 2015-2022 Corrient '!P$5:P$1012,'PIB-Mpal 2015-2022 Corrient '!$A$5:$A$1012,$W$2,'PIB-Mpal 2015-2022 Corrient '!$E$5:$E$1012,$A36)</f>
        <v>7.789878404657029</v>
      </c>
      <c r="L36" s="51">
        <f>SUMIFS('PIB-Mpal 2015-2022 Corrient '!Q$5:Q$1012,'PIB-Mpal 2015-2022 Corrient '!$A$5:$A$1012,$W$2,'PIB-Mpal 2015-2022 Corrient '!$E$5:$E$1012,$A36)</f>
        <v>2.9203201947394497</v>
      </c>
      <c r="M36" s="51">
        <f>SUMIFS('PIB-Mpal 2015-2022 Corrient '!R$5:R$1012,'PIB-Mpal 2015-2022 Corrient '!$A$5:$A$1012,$W$2,'PIB-Mpal 2015-2022 Corrient '!$E$5:$E$1012,$A36)</f>
        <v>26.07123395326132</v>
      </c>
      <c r="N36" s="51">
        <f>SUMIFS('PIB-Mpal 2015-2022 Corrient '!S$5:S$1012,'PIB-Mpal 2015-2022 Corrient '!$A$5:$A$1012,$W$2,'PIB-Mpal 2015-2022 Corrient '!$E$5:$E$1012,$A36)</f>
        <v>32.523930544531346</v>
      </c>
      <c r="O36" s="51">
        <f>SUMIFS('PIB-Mpal 2015-2022 Corrient '!T$5:T$1012,'PIB-Mpal 2015-2022 Corrient '!$A$5:$A$1012,$W$2,'PIB-Mpal 2015-2022 Corrient '!$E$5:$E$1012,$A36)</f>
        <v>53.410139610567576</v>
      </c>
      <c r="P36" s="153">
        <f>SUMIFS('PIB-Mpal 2015-2022 Corrient '!U$5:U$1012,'PIB-Mpal 2015-2022 Corrient '!$A$5:$A$1012,$W$2,'PIB-Mpal 2015-2022 Corrient '!$E$5:$E$1012,$A36)</f>
        <v>13.877636575941422</v>
      </c>
      <c r="Q36" s="159">
        <f>SUMIFS('PIB-Mpal 2015-2022 Corrient '!J$5:J$1012,'PIB-Mpal 2015-2022 Corrient '!$A$5:$A$1012,$W$2,'PIB-Mpal 2015-2022 Corrient '!$E$5:$E$1012,$A36)</f>
        <v>71.76600455446743</v>
      </c>
      <c r="R36" s="52">
        <f>SUMIFS('PIB-Mpal 2015-2022 Corrient '!M$5:M$1012,'PIB-Mpal 2015-2022 Corrient '!$A$5:$A$1012,$W$2,'PIB-Mpal 2015-2022 Corrient '!$E$5:$E$1012,$A36)</f>
        <v>23.37308615023273</v>
      </c>
      <c r="S36" s="53">
        <f>SUMIFS('PIB-Mpal 2015-2022 Corrient '!V$5:V$1012,'PIB-Mpal 2015-2022 Corrient '!$A$5:$A$1012,$W$2,'PIB-Mpal 2015-2022 Corrient '!$E$5:$E$1012,$A36)</f>
        <v>202.5873178508629</v>
      </c>
      <c r="T36" s="210">
        <f>SUMIFS('PIB-Mpal 2015-2022 Corrient '!W$5:W$1012,'PIB-Mpal 2015-2022 Corrient '!$A$5:$A$1012,$W$2,'PIB-Mpal 2015-2022 Corrient '!$E$5:$E$1012,$A36)</f>
        <v>297.726408555563</v>
      </c>
      <c r="U36" s="206">
        <f>SUMIFS('PIB-Mpal 2015-2022 Corrient '!X$5:X$1012,'PIB-Mpal 2015-2022 Corrient '!$A$5:$A$1012,$W$2,'PIB-Mpal 2015-2022 Corrient '!$E$5:$E$1012,$A36)</f>
        <v>33.35013978171711</v>
      </c>
      <c r="V36" s="90">
        <f>SUMIFS('PIB-Mpal 2015-2022 Corrient '!Y$5:Y$1012,'PIB-Mpal 2015-2022 Corrient '!$A$5:$A$1012,$W$2,'PIB-Mpal 2015-2022 Corrient '!$E$5:$E$1012,$A36)</f>
        <v>331.07654833728014</v>
      </c>
      <c r="W36" s="94">
        <f t="shared" si="3"/>
        <v>0.0015578976296872862</v>
      </c>
      <c r="X36" s="273">
        <f>INDEX(POBLACION!$C$4:$W$128,MATCH(A36,POBLACION!$A$4:$A$128,0),MATCH($W$2,POBLACION!$C$3:$W$3,0))</f>
        <v>22563</v>
      </c>
      <c r="Y36" s="263">
        <f t="shared" si="5"/>
        <v>13195.33787863152</v>
      </c>
      <c r="Z36" s="275">
        <f t="shared" si="6"/>
        <v>14673.427661981126</v>
      </c>
      <c r="AA36" s="278">
        <f t="shared" si="7"/>
        <v>4.120420515203777</v>
      </c>
      <c r="AB36" s="278">
        <f t="shared" si="8"/>
        <v>4.166531575384051</v>
      </c>
      <c r="AG36" s="287"/>
      <c r="AH36" s="288"/>
      <c r="AI36" s="289"/>
      <c r="AJ36" s="282"/>
      <c r="AK36" s="282"/>
      <c r="AL36" s="282"/>
      <c r="AM36" s="282"/>
      <c r="AN36" s="282"/>
      <c r="AO36" s="282"/>
      <c r="AP36" s="282"/>
    </row>
    <row r="37" spans="1:42" ht="15">
      <c r="A37" s="35" t="s">
        <v>217</v>
      </c>
      <c r="B37" s="32" t="s">
        <v>58</v>
      </c>
      <c r="C37" s="33" t="s">
        <v>362</v>
      </c>
      <c r="D37" s="32" t="s">
        <v>66</v>
      </c>
      <c r="E37" s="51">
        <f>SUMIFS('PIB-Mpal 2015-2022 Corrient '!H$5:H$1012,'PIB-Mpal 2015-2022 Corrient '!$A$5:$A$1012,$W$2,'PIB-Mpal 2015-2022 Corrient '!$E$5:$E$1012,$A37)</f>
        <v>285.41895204736915</v>
      </c>
      <c r="F37" s="51">
        <f>SUMIFS('PIB-Mpal 2015-2022 Corrient '!I$5:I$1012,'PIB-Mpal 2015-2022 Corrient '!$A$5:$A$1012,$W$2,'PIB-Mpal 2015-2022 Corrient '!$E$5:$E$1012,$A37)</f>
        <v>162.67288016650014</v>
      </c>
      <c r="G37" s="51">
        <f>SUMIFS('PIB-Mpal 2015-2022 Corrient '!K$5:K$1012,'PIB-Mpal 2015-2022 Corrient '!$A$5:$A$1012,$W$2,'PIB-Mpal 2015-2022 Corrient '!$E$5:$E$1012,$A37)</f>
        <v>21.735582257151503</v>
      </c>
      <c r="H37" s="51">
        <f>SUMIFS('PIB-Mpal 2015-2022 Corrient '!L$5:L$1012,'PIB-Mpal 2015-2022 Corrient '!$A$5:$A$1012,$W$2,'PIB-Mpal 2015-2022 Corrient '!$E$5:$E$1012,$A37)</f>
        <v>3.688630295880653</v>
      </c>
      <c r="I37" s="51">
        <f>SUMIFS('PIB-Mpal 2015-2022 Corrient '!N$5:N$1012,'PIB-Mpal 2015-2022 Corrient '!$A$5:$A$1012,$W$2,'PIB-Mpal 2015-2022 Corrient '!$E$5:$E$1012,$A37)</f>
        <v>21.9667805791253</v>
      </c>
      <c r="J37" s="51">
        <f>SUMIFS('PIB-Mpal 2015-2022 Corrient '!O$5:O$1012,'PIB-Mpal 2015-2022 Corrient '!$A$5:$A$1012,$W$2,'PIB-Mpal 2015-2022 Corrient '!$E$5:$E$1012,$A37)</f>
        <v>25.83421768387838</v>
      </c>
      <c r="K37" s="51">
        <f>SUMIFS('PIB-Mpal 2015-2022 Corrient '!P$5:P$1012,'PIB-Mpal 2015-2022 Corrient '!$A$5:$A$1012,$W$2,'PIB-Mpal 2015-2022 Corrient '!$E$5:$E$1012,$A37)</f>
        <v>3.228192287972342</v>
      </c>
      <c r="L37" s="51">
        <f>SUMIFS('PIB-Mpal 2015-2022 Corrient '!Q$5:Q$1012,'PIB-Mpal 2015-2022 Corrient '!$A$5:$A$1012,$W$2,'PIB-Mpal 2015-2022 Corrient '!$E$5:$E$1012,$A37)</f>
        <v>1.4720833507416164</v>
      </c>
      <c r="M37" s="51">
        <f>SUMIFS('PIB-Mpal 2015-2022 Corrient '!R$5:R$1012,'PIB-Mpal 2015-2022 Corrient '!$A$5:$A$1012,$W$2,'PIB-Mpal 2015-2022 Corrient '!$E$5:$E$1012,$A37)</f>
        <v>12.603494558179898</v>
      </c>
      <c r="N37" s="51">
        <f>SUMIFS('PIB-Mpal 2015-2022 Corrient '!S$5:S$1012,'PIB-Mpal 2015-2022 Corrient '!$A$5:$A$1012,$W$2,'PIB-Mpal 2015-2022 Corrient '!$E$5:$E$1012,$A37)</f>
        <v>22.311838160803756</v>
      </c>
      <c r="O37" s="51">
        <f>SUMIFS('PIB-Mpal 2015-2022 Corrient '!T$5:T$1012,'PIB-Mpal 2015-2022 Corrient '!$A$5:$A$1012,$W$2,'PIB-Mpal 2015-2022 Corrient '!$E$5:$E$1012,$A37)</f>
        <v>23.91216177627016</v>
      </c>
      <c r="P37" s="153">
        <f>SUMIFS('PIB-Mpal 2015-2022 Corrient '!U$5:U$1012,'PIB-Mpal 2015-2022 Corrient '!$A$5:$A$1012,$W$2,'PIB-Mpal 2015-2022 Corrient '!$E$5:$E$1012,$A37)</f>
        <v>6.620697027362721</v>
      </c>
      <c r="Q37" s="159">
        <f>SUMIFS('PIB-Mpal 2015-2022 Corrient '!J$5:J$1012,'PIB-Mpal 2015-2022 Corrient '!$A$5:$A$1012,$W$2,'PIB-Mpal 2015-2022 Corrient '!$E$5:$E$1012,$A37)</f>
        <v>448.0918322138693</v>
      </c>
      <c r="R37" s="52">
        <f>SUMIFS('PIB-Mpal 2015-2022 Corrient '!M$5:M$1012,'PIB-Mpal 2015-2022 Corrient '!$A$5:$A$1012,$W$2,'PIB-Mpal 2015-2022 Corrient '!$E$5:$E$1012,$A37)</f>
        <v>25.424212553032156</v>
      </c>
      <c r="S37" s="53">
        <f>SUMIFS('PIB-Mpal 2015-2022 Corrient '!V$5:V$1012,'PIB-Mpal 2015-2022 Corrient '!$A$5:$A$1012,$W$2,'PIB-Mpal 2015-2022 Corrient '!$E$5:$E$1012,$A37)</f>
        <v>117.94946542433416</v>
      </c>
      <c r="T37" s="210">
        <f>SUMIFS('PIB-Mpal 2015-2022 Corrient '!W$5:W$1012,'PIB-Mpal 2015-2022 Corrient '!$A$5:$A$1012,$W$2,'PIB-Mpal 2015-2022 Corrient '!$E$5:$E$1012,$A37)</f>
        <v>591.4655101912356</v>
      </c>
      <c r="U37" s="206">
        <f>SUMIFS('PIB-Mpal 2015-2022 Corrient '!X$5:X$1012,'PIB-Mpal 2015-2022 Corrient '!$A$5:$A$1012,$W$2,'PIB-Mpal 2015-2022 Corrient '!$E$5:$E$1012,$A37)</f>
        <v>66.25363714506057</v>
      </c>
      <c r="V37" s="90">
        <f>SUMIFS('PIB-Mpal 2015-2022 Corrient '!Y$5:Y$1012,'PIB-Mpal 2015-2022 Corrient '!$A$5:$A$1012,$W$2,'PIB-Mpal 2015-2022 Corrient '!$E$5:$E$1012,$A37)</f>
        <v>657.7191473362961</v>
      </c>
      <c r="W37" s="94">
        <f t="shared" si="3"/>
        <v>0.0030949310840081004</v>
      </c>
      <c r="X37" s="273">
        <f>INDEX(POBLACION!$C$4:$W$128,MATCH(A37,POBLACION!$A$4:$A$128,0),MATCH($W$2,POBLACION!$C$3:$W$3,0))</f>
        <v>12836</v>
      </c>
      <c r="Y37" s="263">
        <f t="shared" si="5"/>
        <v>46078.646789594546</v>
      </c>
      <c r="Z37" s="275">
        <f t="shared" si="6"/>
        <v>51240.19533626489</v>
      </c>
      <c r="AA37" s="278">
        <f t="shared" si="7"/>
        <v>4.663499716499328</v>
      </c>
      <c r="AB37" s="278">
        <f t="shared" si="8"/>
        <v>4.709610776679601</v>
      </c>
      <c r="AG37" s="287"/>
      <c r="AH37" s="288"/>
      <c r="AI37" s="289"/>
      <c r="AJ37" s="282"/>
      <c r="AK37" s="282"/>
      <c r="AL37" s="282"/>
      <c r="AM37" s="282"/>
      <c r="AN37" s="282"/>
      <c r="AO37" s="282"/>
      <c r="AP37" s="282"/>
    </row>
    <row r="38" spans="1:42" ht="15">
      <c r="A38" s="35" t="s">
        <v>218</v>
      </c>
      <c r="B38" s="32" t="s">
        <v>58</v>
      </c>
      <c r="C38" s="33" t="s">
        <v>364</v>
      </c>
      <c r="D38" s="32" t="s">
        <v>67</v>
      </c>
      <c r="E38" s="51">
        <f>SUMIFS('PIB-Mpal 2015-2022 Corrient '!H$5:H$1012,'PIB-Mpal 2015-2022 Corrient '!$A$5:$A$1012,$W$2,'PIB-Mpal 2015-2022 Corrient '!$E$5:$E$1012,$A38)</f>
        <v>521.2113224422092</v>
      </c>
      <c r="F38" s="51">
        <f>SUMIFS('PIB-Mpal 2015-2022 Corrient '!I$5:I$1012,'PIB-Mpal 2015-2022 Corrient '!$A$5:$A$1012,$W$2,'PIB-Mpal 2015-2022 Corrient '!$E$5:$E$1012,$A38)</f>
        <v>293.37404024955254</v>
      </c>
      <c r="G38" s="51">
        <f>SUMIFS('PIB-Mpal 2015-2022 Corrient '!K$5:K$1012,'PIB-Mpal 2015-2022 Corrient '!$A$5:$A$1012,$W$2,'PIB-Mpal 2015-2022 Corrient '!$E$5:$E$1012,$A38)</f>
        <v>32.3135074892535</v>
      </c>
      <c r="H38" s="51">
        <f>SUMIFS('PIB-Mpal 2015-2022 Corrient '!L$5:L$1012,'PIB-Mpal 2015-2022 Corrient '!$A$5:$A$1012,$W$2,'PIB-Mpal 2015-2022 Corrient '!$E$5:$E$1012,$A38)</f>
        <v>3.4894320591909604</v>
      </c>
      <c r="I38" s="51">
        <f>SUMIFS('PIB-Mpal 2015-2022 Corrient '!N$5:N$1012,'PIB-Mpal 2015-2022 Corrient '!$A$5:$A$1012,$W$2,'PIB-Mpal 2015-2022 Corrient '!$E$5:$E$1012,$A38)</f>
        <v>64.71425439222804</v>
      </c>
      <c r="J38" s="51">
        <f>SUMIFS('PIB-Mpal 2015-2022 Corrient '!O$5:O$1012,'PIB-Mpal 2015-2022 Corrient '!$A$5:$A$1012,$W$2,'PIB-Mpal 2015-2022 Corrient '!$E$5:$E$1012,$A38)</f>
        <v>141.5395073804553</v>
      </c>
      <c r="K38" s="51">
        <f>SUMIFS('PIB-Mpal 2015-2022 Corrient '!P$5:P$1012,'PIB-Mpal 2015-2022 Corrient '!$A$5:$A$1012,$W$2,'PIB-Mpal 2015-2022 Corrient '!$E$5:$E$1012,$A38)</f>
        <v>24.86043341328579</v>
      </c>
      <c r="L38" s="51">
        <f>SUMIFS('PIB-Mpal 2015-2022 Corrient '!Q$5:Q$1012,'PIB-Mpal 2015-2022 Corrient '!$A$5:$A$1012,$W$2,'PIB-Mpal 2015-2022 Corrient '!$E$5:$E$1012,$A38)</f>
        <v>7.421414807308535</v>
      </c>
      <c r="M38" s="51">
        <f>SUMIFS('PIB-Mpal 2015-2022 Corrient '!R$5:R$1012,'PIB-Mpal 2015-2022 Corrient '!$A$5:$A$1012,$W$2,'PIB-Mpal 2015-2022 Corrient '!$E$5:$E$1012,$A38)</f>
        <v>60.88236776355711</v>
      </c>
      <c r="N38" s="51">
        <f>SUMIFS('PIB-Mpal 2015-2022 Corrient '!S$5:S$1012,'PIB-Mpal 2015-2022 Corrient '!$A$5:$A$1012,$W$2,'PIB-Mpal 2015-2022 Corrient '!$E$5:$E$1012,$A38)</f>
        <v>68.83795245432718</v>
      </c>
      <c r="O38" s="51">
        <f>SUMIFS('PIB-Mpal 2015-2022 Corrient '!T$5:T$1012,'PIB-Mpal 2015-2022 Corrient '!$A$5:$A$1012,$W$2,'PIB-Mpal 2015-2022 Corrient '!$E$5:$E$1012,$A38)</f>
        <v>82.17490982473649</v>
      </c>
      <c r="P38" s="153">
        <f>SUMIFS('PIB-Mpal 2015-2022 Corrient '!U$5:U$1012,'PIB-Mpal 2015-2022 Corrient '!$A$5:$A$1012,$W$2,'PIB-Mpal 2015-2022 Corrient '!$E$5:$E$1012,$A38)</f>
        <v>36.902515297016954</v>
      </c>
      <c r="Q38" s="159">
        <f>SUMIFS('PIB-Mpal 2015-2022 Corrient '!J$5:J$1012,'PIB-Mpal 2015-2022 Corrient '!$A$5:$A$1012,$W$2,'PIB-Mpal 2015-2022 Corrient '!$E$5:$E$1012,$A38)</f>
        <v>814.5853626917617</v>
      </c>
      <c r="R38" s="52">
        <f>SUMIFS('PIB-Mpal 2015-2022 Corrient '!M$5:M$1012,'PIB-Mpal 2015-2022 Corrient '!$A$5:$A$1012,$W$2,'PIB-Mpal 2015-2022 Corrient '!$E$5:$E$1012,$A38)</f>
        <v>35.80293954844446</v>
      </c>
      <c r="S38" s="53">
        <f>SUMIFS('PIB-Mpal 2015-2022 Corrient '!V$5:V$1012,'PIB-Mpal 2015-2022 Corrient '!$A$5:$A$1012,$W$2,'PIB-Mpal 2015-2022 Corrient '!$E$5:$E$1012,$A38)</f>
        <v>487.3333553329154</v>
      </c>
      <c r="T38" s="210">
        <f>SUMIFS('PIB-Mpal 2015-2022 Corrient '!W$5:W$1012,'PIB-Mpal 2015-2022 Corrient '!$A$5:$A$1012,$W$2,'PIB-Mpal 2015-2022 Corrient '!$E$5:$E$1012,$A38)</f>
        <v>1337.7216575731215</v>
      </c>
      <c r="U38" s="206">
        <f>SUMIFS('PIB-Mpal 2015-2022 Corrient '!X$5:X$1012,'PIB-Mpal 2015-2022 Corrient '!$A$5:$A$1012,$W$2,'PIB-Mpal 2015-2022 Corrient '!$E$5:$E$1012,$A38)</f>
        <v>149.84631187249212</v>
      </c>
      <c r="V38" s="90">
        <f>SUMIFS('PIB-Mpal 2015-2022 Corrient '!Y$5:Y$1012,'PIB-Mpal 2015-2022 Corrient '!$A$5:$A$1012,$W$2,'PIB-Mpal 2015-2022 Corrient '!$E$5:$E$1012,$A38)</f>
        <v>1487.5679694456137</v>
      </c>
      <c r="W38" s="94">
        <f t="shared" si="3"/>
        <v>0.006999827155492596</v>
      </c>
      <c r="X38" s="273">
        <f>INDEX(POBLACION!$C$4:$W$128,MATCH(A38,POBLACION!$A$4:$A$128,0),MATCH($W$2,POBLACION!$C$3:$W$3,0))</f>
        <v>40231</v>
      </c>
      <c r="Y38" s="263">
        <f t="shared" si="5"/>
        <v>33251.016817208656</v>
      </c>
      <c r="Z38" s="275">
        <f t="shared" si="6"/>
        <v>36975.66477208157</v>
      </c>
      <c r="AA38" s="278">
        <f t="shared" si="7"/>
        <v>4.521804930582002</v>
      </c>
      <c r="AB38" s="278">
        <f t="shared" si="8"/>
        <v>4.567915990762276</v>
      </c>
      <c r="AG38" s="287"/>
      <c r="AH38" s="288"/>
      <c r="AI38" s="289"/>
      <c r="AJ38" s="282"/>
      <c r="AK38" s="282"/>
      <c r="AL38" s="282"/>
      <c r="AM38" s="282"/>
      <c r="AN38" s="282"/>
      <c r="AO38" s="282"/>
      <c r="AP38" s="282"/>
    </row>
    <row r="39" spans="1:42" ht="15">
      <c r="A39" s="35" t="s">
        <v>219</v>
      </c>
      <c r="B39" s="32" t="s">
        <v>58</v>
      </c>
      <c r="C39" s="33" t="s">
        <v>364</v>
      </c>
      <c r="D39" s="32" t="s">
        <v>68</v>
      </c>
      <c r="E39" s="51">
        <f>SUMIFS('PIB-Mpal 2015-2022 Corrient '!H$5:H$1012,'PIB-Mpal 2015-2022 Corrient '!$A$5:$A$1012,$W$2,'PIB-Mpal 2015-2022 Corrient '!$E$5:$E$1012,$A39)</f>
        <v>26.415522604752418</v>
      </c>
      <c r="F39" s="51">
        <f>SUMIFS('PIB-Mpal 2015-2022 Corrient '!I$5:I$1012,'PIB-Mpal 2015-2022 Corrient '!$A$5:$A$1012,$W$2,'PIB-Mpal 2015-2022 Corrient '!$E$5:$E$1012,$A39)</f>
        <v>15.280148888777028</v>
      </c>
      <c r="G39" s="51">
        <f>SUMIFS('PIB-Mpal 2015-2022 Corrient '!K$5:K$1012,'PIB-Mpal 2015-2022 Corrient '!$A$5:$A$1012,$W$2,'PIB-Mpal 2015-2022 Corrient '!$E$5:$E$1012,$A39)</f>
        <v>2.326158935739823</v>
      </c>
      <c r="H39" s="51">
        <f>SUMIFS('PIB-Mpal 2015-2022 Corrient '!L$5:L$1012,'PIB-Mpal 2015-2022 Corrient '!$A$5:$A$1012,$W$2,'PIB-Mpal 2015-2022 Corrient '!$E$5:$E$1012,$A39)</f>
        <v>10.884140414178944</v>
      </c>
      <c r="I39" s="51">
        <f>SUMIFS('PIB-Mpal 2015-2022 Corrient '!N$5:N$1012,'PIB-Mpal 2015-2022 Corrient '!$A$5:$A$1012,$W$2,'PIB-Mpal 2015-2022 Corrient '!$E$5:$E$1012,$A39)</f>
        <v>33.76899766863896</v>
      </c>
      <c r="J39" s="51">
        <f>SUMIFS('PIB-Mpal 2015-2022 Corrient '!O$5:O$1012,'PIB-Mpal 2015-2022 Corrient '!$A$5:$A$1012,$W$2,'PIB-Mpal 2015-2022 Corrient '!$E$5:$E$1012,$A39)</f>
        <v>27.84823851633753</v>
      </c>
      <c r="K39" s="51">
        <f>SUMIFS('PIB-Mpal 2015-2022 Corrient '!P$5:P$1012,'PIB-Mpal 2015-2022 Corrient '!$A$5:$A$1012,$W$2,'PIB-Mpal 2015-2022 Corrient '!$E$5:$E$1012,$A39)</f>
        <v>3.4265225959492507</v>
      </c>
      <c r="L39" s="51">
        <f>SUMIFS('PIB-Mpal 2015-2022 Corrient '!Q$5:Q$1012,'PIB-Mpal 2015-2022 Corrient '!$A$5:$A$1012,$W$2,'PIB-Mpal 2015-2022 Corrient '!$E$5:$E$1012,$A39)</f>
        <v>1.923728345776192</v>
      </c>
      <c r="M39" s="51">
        <f>SUMIFS('PIB-Mpal 2015-2022 Corrient '!R$5:R$1012,'PIB-Mpal 2015-2022 Corrient '!$A$5:$A$1012,$W$2,'PIB-Mpal 2015-2022 Corrient '!$E$5:$E$1012,$A39)</f>
        <v>12.693545201413333</v>
      </c>
      <c r="N39" s="51">
        <f>SUMIFS('PIB-Mpal 2015-2022 Corrient '!S$5:S$1012,'PIB-Mpal 2015-2022 Corrient '!$A$5:$A$1012,$W$2,'PIB-Mpal 2015-2022 Corrient '!$E$5:$E$1012,$A39)</f>
        <v>18.80486450942615</v>
      </c>
      <c r="O39" s="51">
        <f>SUMIFS('PIB-Mpal 2015-2022 Corrient '!T$5:T$1012,'PIB-Mpal 2015-2022 Corrient '!$A$5:$A$1012,$W$2,'PIB-Mpal 2015-2022 Corrient '!$E$5:$E$1012,$A39)</f>
        <v>25.60535139960614</v>
      </c>
      <c r="P39" s="153">
        <f>SUMIFS('PIB-Mpal 2015-2022 Corrient '!U$5:U$1012,'PIB-Mpal 2015-2022 Corrient '!$A$5:$A$1012,$W$2,'PIB-Mpal 2015-2022 Corrient '!$E$5:$E$1012,$A39)</f>
        <v>7.462539372008828</v>
      </c>
      <c r="Q39" s="159">
        <f>SUMIFS('PIB-Mpal 2015-2022 Corrient '!J$5:J$1012,'PIB-Mpal 2015-2022 Corrient '!$A$5:$A$1012,$W$2,'PIB-Mpal 2015-2022 Corrient '!$E$5:$E$1012,$A39)</f>
        <v>41.695671493529446</v>
      </c>
      <c r="R39" s="52">
        <f>SUMIFS('PIB-Mpal 2015-2022 Corrient '!M$5:M$1012,'PIB-Mpal 2015-2022 Corrient '!$A$5:$A$1012,$W$2,'PIB-Mpal 2015-2022 Corrient '!$E$5:$E$1012,$A39)</f>
        <v>13.210299349918767</v>
      </c>
      <c r="S39" s="53">
        <f>SUMIFS('PIB-Mpal 2015-2022 Corrient '!V$5:V$1012,'PIB-Mpal 2015-2022 Corrient '!$A$5:$A$1012,$W$2,'PIB-Mpal 2015-2022 Corrient '!$E$5:$E$1012,$A39)</f>
        <v>131.53378760915638</v>
      </c>
      <c r="T39" s="210">
        <f>SUMIFS('PIB-Mpal 2015-2022 Corrient '!W$5:W$1012,'PIB-Mpal 2015-2022 Corrient '!$A$5:$A$1012,$W$2,'PIB-Mpal 2015-2022 Corrient '!$E$5:$E$1012,$A39)</f>
        <v>186.43975845260456</v>
      </c>
      <c r="U39" s="206">
        <f>SUMIFS('PIB-Mpal 2015-2022 Corrient '!X$5:X$1012,'PIB-Mpal 2015-2022 Corrient '!$A$5:$A$1012,$W$2,'PIB-Mpal 2015-2022 Corrient '!$E$5:$E$1012,$A39)</f>
        <v>20.884247505721493</v>
      </c>
      <c r="V39" s="90">
        <f>SUMIFS('PIB-Mpal 2015-2022 Corrient '!Y$5:Y$1012,'PIB-Mpal 2015-2022 Corrient '!$A$5:$A$1012,$W$2,'PIB-Mpal 2015-2022 Corrient '!$E$5:$E$1012,$A39)</f>
        <v>207.32400595832607</v>
      </c>
      <c r="W39" s="94">
        <f t="shared" si="3"/>
        <v>0.0009755737127315564</v>
      </c>
      <c r="X39" s="273">
        <f>INDEX(POBLACION!$C$4:$W$128,MATCH(A39,POBLACION!$A$4:$A$128,0),MATCH($W$2,POBLACION!$C$3:$W$3,0))</f>
        <v>12337</v>
      </c>
      <c r="Y39" s="263">
        <f t="shared" si="5"/>
        <v>15112.2443424337</v>
      </c>
      <c r="Z39" s="275">
        <f t="shared" si="6"/>
        <v>16805.058438706823</v>
      </c>
      <c r="AA39" s="278">
        <f t="shared" si="7"/>
        <v>4.179328966864067</v>
      </c>
      <c r="AB39" s="278">
        <f t="shared" si="8"/>
        <v>4.22544002704434</v>
      </c>
      <c r="AG39" s="287"/>
      <c r="AH39" s="288"/>
      <c r="AI39" s="289"/>
      <c r="AJ39" s="282"/>
      <c r="AK39" s="282"/>
      <c r="AL39" s="282"/>
      <c r="AM39" s="282"/>
      <c r="AN39" s="282"/>
      <c r="AO39" s="282"/>
      <c r="AP39" s="282"/>
    </row>
    <row r="40" spans="1:42" ht="15">
      <c r="A40" s="35" t="s">
        <v>220</v>
      </c>
      <c r="B40" s="32" t="s">
        <v>58</v>
      </c>
      <c r="C40" s="33" t="s">
        <v>364</v>
      </c>
      <c r="D40" s="32" t="s">
        <v>69</v>
      </c>
      <c r="E40" s="51">
        <f>SUMIFS('PIB-Mpal 2015-2022 Corrient '!H$5:H$1012,'PIB-Mpal 2015-2022 Corrient '!$A$5:$A$1012,$W$2,'PIB-Mpal 2015-2022 Corrient '!$E$5:$E$1012,$A40)</f>
        <v>10.930107007533023</v>
      </c>
      <c r="F40" s="51">
        <f>SUMIFS('PIB-Mpal 2015-2022 Corrient '!I$5:I$1012,'PIB-Mpal 2015-2022 Corrient '!$A$5:$A$1012,$W$2,'PIB-Mpal 2015-2022 Corrient '!$E$5:$E$1012,$A40)</f>
        <v>7.658464658729711</v>
      </c>
      <c r="G40" s="51">
        <f>SUMIFS('PIB-Mpal 2015-2022 Corrient '!K$5:K$1012,'PIB-Mpal 2015-2022 Corrient '!$A$5:$A$1012,$W$2,'PIB-Mpal 2015-2022 Corrient '!$E$5:$E$1012,$A40)</f>
        <v>3.2691545998965186</v>
      </c>
      <c r="H40" s="51">
        <f>SUMIFS('PIB-Mpal 2015-2022 Corrient '!L$5:L$1012,'PIB-Mpal 2015-2022 Corrient '!$A$5:$A$1012,$W$2,'PIB-Mpal 2015-2022 Corrient '!$E$5:$E$1012,$A40)</f>
        <v>2.5718272265041513</v>
      </c>
      <c r="I40" s="51">
        <f>SUMIFS('PIB-Mpal 2015-2022 Corrient '!N$5:N$1012,'PIB-Mpal 2015-2022 Corrient '!$A$5:$A$1012,$W$2,'PIB-Mpal 2015-2022 Corrient '!$E$5:$E$1012,$A40)</f>
        <v>4.368869442304895</v>
      </c>
      <c r="J40" s="51">
        <f>SUMIFS('PIB-Mpal 2015-2022 Corrient '!O$5:O$1012,'PIB-Mpal 2015-2022 Corrient '!$A$5:$A$1012,$W$2,'PIB-Mpal 2015-2022 Corrient '!$E$5:$E$1012,$A40)</f>
        <v>19.85179202143601</v>
      </c>
      <c r="K40" s="51">
        <f>SUMIFS('PIB-Mpal 2015-2022 Corrient '!P$5:P$1012,'PIB-Mpal 2015-2022 Corrient '!$A$5:$A$1012,$W$2,'PIB-Mpal 2015-2022 Corrient '!$E$5:$E$1012,$A40)</f>
        <v>2.3960865390993273</v>
      </c>
      <c r="L40" s="51">
        <f>SUMIFS('PIB-Mpal 2015-2022 Corrient '!Q$5:Q$1012,'PIB-Mpal 2015-2022 Corrient '!$A$5:$A$1012,$W$2,'PIB-Mpal 2015-2022 Corrient '!$E$5:$E$1012,$A40)</f>
        <v>0.9139487645445935</v>
      </c>
      <c r="M40" s="51">
        <f>SUMIFS('PIB-Mpal 2015-2022 Corrient '!R$5:R$1012,'PIB-Mpal 2015-2022 Corrient '!$A$5:$A$1012,$W$2,'PIB-Mpal 2015-2022 Corrient '!$E$5:$E$1012,$A40)</f>
        <v>8.217746964074315</v>
      </c>
      <c r="N40" s="51">
        <f>SUMIFS('PIB-Mpal 2015-2022 Corrient '!S$5:S$1012,'PIB-Mpal 2015-2022 Corrient '!$A$5:$A$1012,$W$2,'PIB-Mpal 2015-2022 Corrient '!$E$5:$E$1012,$A40)</f>
        <v>11.347165716350645</v>
      </c>
      <c r="O40" s="51">
        <f>SUMIFS('PIB-Mpal 2015-2022 Corrient '!T$5:T$1012,'PIB-Mpal 2015-2022 Corrient '!$A$5:$A$1012,$W$2,'PIB-Mpal 2015-2022 Corrient '!$E$5:$E$1012,$A40)</f>
        <v>22.165398813339696</v>
      </c>
      <c r="P40" s="153">
        <f>SUMIFS('PIB-Mpal 2015-2022 Corrient '!U$5:U$1012,'PIB-Mpal 2015-2022 Corrient '!$A$5:$A$1012,$W$2,'PIB-Mpal 2015-2022 Corrient '!$E$5:$E$1012,$A40)</f>
        <v>6.327382058572317</v>
      </c>
      <c r="Q40" s="159">
        <f>SUMIFS('PIB-Mpal 2015-2022 Corrient '!J$5:J$1012,'PIB-Mpal 2015-2022 Corrient '!$A$5:$A$1012,$W$2,'PIB-Mpal 2015-2022 Corrient '!$E$5:$E$1012,$A40)</f>
        <v>18.588571666262734</v>
      </c>
      <c r="R40" s="52">
        <f>SUMIFS('PIB-Mpal 2015-2022 Corrient '!M$5:M$1012,'PIB-Mpal 2015-2022 Corrient '!$A$5:$A$1012,$W$2,'PIB-Mpal 2015-2022 Corrient '!$E$5:$E$1012,$A40)</f>
        <v>5.84098182640067</v>
      </c>
      <c r="S40" s="53">
        <f>SUMIFS('PIB-Mpal 2015-2022 Corrient '!V$5:V$1012,'PIB-Mpal 2015-2022 Corrient '!$A$5:$A$1012,$W$2,'PIB-Mpal 2015-2022 Corrient '!$E$5:$E$1012,$A40)</f>
        <v>75.5883903197218</v>
      </c>
      <c r="T40" s="210">
        <f>SUMIFS('PIB-Mpal 2015-2022 Corrient '!W$5:W$1012,'PIB-Mpal 2015-2022 Corrient '!$A$5:$A$1012,$W$2,'PIB-Mpal 2015-2022 Corrient '!$E$5:$E$1012,$A40)</f>
        <v>100.0179438123852</v>
      </c>
      <c r="U40" s="206">
        <f>SUMIFS('PIB-Mpal 2015-2022 Corrient '!X$5:X$1012,'PIB-Mpal 2015-2022 Corrient '!$A$5:$A$1012,$W$2,'PIB-Mpal 2015-2022 Corrient '!$E$5:$E$1012,$A40)</f>
        <v>11.203616175689254</v>
      </c>
      <c r="V40" s="90">
        <f>SUMIFS('PIB-Mpal 2015-2022 Corrient '!Y$5:Y$1012,'PIB-Mpal 2015-2022 Corrient '!$A$5:$A$1012,$W$2,'PIB-Mpal 2015-2022 Corrient '!$E$5:$E$1012,$A40)</f>
        <v>111.22155998807445</v>
      </c>
      <c r="W40" s="94">
        <f t="shared" si="3"/>
        <v>0.0005233587384722429</v>
      </c>
      <c r="X40" s="273">
        <f>INDEX(POBLACION!$C$4:$W$128,MATCH(A40,POBLACION!$A$4:$A$128,0),MATCH($W$2,POBLACION!$C$3:$W$3,0))</f>
        <v>7957</v>
      </c>
      <c r="Y40" s="263">
        <f t="shared" si="5"/>
        <v>12569.80568208938</v>
      </c>
      <c r="Z40" s="275">
        <f t="shared" si="6"/>
        <v>13977.82581225015</v>
      </c>
      <c r="AA40" s="278">
        <f t="shared" si="7"/>
        <v>4.099328563935073</v>
      </c>
      <c r="AB40" s="278">
        <f t="shared" si="8"/>
        <v>4.145439624115347</v>
      </c>
      <c r="AG40" s="287"/>
      <c r="AH40" s="288"/>
      <c r="AI40" s="289"/>
      <c r="AJ40" s="282"/>
      <c r="AK40" s="282"/>
      <c r="AL40" s="282"/>
      <c r="AM40" s="282"/>
      <c r="AN40" s="282"/>
      <c r="AO40" s="282"/>
      <c r="AP40" s="282"/>
    </row>
    <row r="41" spans="1:42" ht="15.75" thickBot="1">
      <c r="A41" s="122" t="s">
        <v>221</v>
      </c>
      <c r="B41" s="64" t="s">
        <v>58</v>
      </c>
      <c r="C41" s="63" t="s">
        <v>364</v>
      </c>
      <c r="D41" s="64" t="s">
        <v>70</v>
      </c>
      <c r="E41" s="51">
        <f>SUMIFS('PIB-Mpal 2015-2022 Corrient '!H$5:H$1012,'PIB-Mpal 2015-2022 Corrient '!$A$5:$A$1012,$W$2,'PIB-Mpal 2015-2022 Corrient '!$E$5:$E$1012,$A41)</f>
        <v>64.6919729355632</v>
      </c>
      <c r="F41" s="51">
        <f>SUMIFS('PIB-Mpal 2015-2022 Corrient '!I$5:I$1012,'PIB-Mpal 2015-2022 Corrient '!$A$5:$A$1012,$W$2,'PIB-Mpal 2015-2022 Corrient '!$E$5:$E$1012,$A41)</f>
        <v>36.47894754097909</v>
      </c>
      <c r="G41" s="51">
        <f>SUMIFS('PIB-Mpal 2015-2022 Corrient '!K$5:K$1012,'PIB-Mpal 2015-2022 Corrient '!$A$5:$A$1012,$W$2,'PIB-Mpal 2015-2022 Corrient '!$E$5:$E$1012,$A41)</f>
        <v>14.934139053320036</v>
      </c>
      <c r="H41" s="51">
        <f>SUMIFS('PIB-Mpal 2015-2022 Corrient '!L$5:L$1012,'PIB-Mpal 2015-2022 Corrient '!$A$5:$A$1012,$W$2,'PIB-Mpal 2015-2022 Corrient '!$E$5:$E$1012,$A41)</f>
        <v>13.041800752276975</v>
      </c>
      <c r="I41" s="51">
        <f>SUMIFS('PIB-Mpal 2015-2022 Corrient '!N$5:N$1012,'PIB-Mpal 2015-2022 Corrient '!$A$5:$A$1012,$W$2,'PIB-Mpal 2015-2022 Corrient '!$E$5:$E$1012,$A41)</f>
        <v>15.036910653700058</v>
      </c>
      <c r="J41" s="51">
        <f>SUMIFS('PIB-Mpal 2015-2022 Corrient '!O$5:O$1012,'PIB-Mpal 2015-2022 Corrient '!$A$5:$A$1012,$W$2,'PIB-Mpal 2015-2022 Corrient '!$E$5:$E$1012,$A41)</f>
        <v>44.24606668824521</v>
      </c>
      <c r="K41" s="51">
        <f>SUMIFS('PIB-Mpal 2015-2022 Corrient '!P$5:P$1012,'PIB-Mpal 2015-2022 Corrient '!$A$5:$A$1012,$W$2,'PIB-Mpal 2015-2022 Corrient '!$E$5:$E$1012,$A41)</f>
        <v>6.832829188939948</v>
      </c>
      <c r="L41" s="51">
        <f>SUMIFS('PIB-Mpal 2015-2022 Corrient '!Q$5:Q$1012,'PIB-Mpal 2015-2022 Corrient '!$A$5:$A$1012,$W$2,'PIB-Mpal 2015-2022 Corrient '!$E$5:$E$1012,$A41)</f>
        <v>3.722516401599903</v>
      </c>
      <c r="M41" s="51">
        <f>SUMIFS('PIB-Mpal 2015-2022 Corrient '!R$5:R$1012,'PIB-Mpal 2015-2022 Corrient '!$A$5:$A$1012,$W$2,'PIB-Mpal 2015-2022 Corrient '!$E$5:$E$1012,$A41)</f>
        <v>27.336958548387553</v>
      </c>
      <c r="N41" s="51">
        <f>SUMIFS('PIB-Mpal 2015-2022 Corrient '!S$5:S$1012,'PIB-Mpal 2015-2022 Corrient '!$A$5:$A$1012,$W$2,'PIB-Mpal 2015-2022 Corrient '!$E$5:$E$1012,$A41)</f>
        <v>29.108588436565636</v>
      </c>
      <c r="O41" s="51">
        <f>SUMIFS('PIB-Mpal 2015-2022 Corrient '!T$5:T$1012,'PIB-Mpal 2015-2022 Corrient '!$A$5:$A$1012,$W$2,'PIB-Mpal 2015-2022 Corrient '!$E$5:$E$1012,$A41)</f>
        <v>71.52137430128238</v>
      </c>
      <c r="P41" s="153">
        <f>SUMIFS('PIB-Mpal 2015-2022 Corrient '!U$5:U$1012,'PIB-Mpal 2015-2022 Corrient '!$A$5:$A$1012,$W$2,'PIB-Mpal 2015-2022 Corrient '!$E$5:$E$1012,$A41)</f>
        <v>14.45566134684663</v>
      </c>
      <c r="Q41" s="159">
        <f>SUMIFS('PIB-Mpal 2015-2022 Corrient '!J$5:J$1012,'PIB-Mpal 2015-2022 Corrient '!$A$5:$A$1012,$W$2,'PIB-Mpal 2015-2022 Corrient '!$E$5:$E$1012,$A41)</f>
        <v>101.17092047654229</v>
      </c>
      <c r="R41" s="52">
        <f>SUMIFS('PIB-Mpal 2015-2022 Corrient '!M$5:M$1012,'PIB-Mpal 2015-2022 Corrient '!$A$5:$A$1012,$W$2,'PIB-Mpal 2015-2022 Corrient '!$E$5:$E$1012,$A41)</f>
        <v>27.97593980559701</v>
      </c>
      <c r="S41" s="53">
        <f>SUMIFS('PIB-Mpal 2015-2022 Corrient '!V$5:V$1012,'PIB-Mpal 2015-2022 Corrient '!$A$5:$A$1012,$W$2,'PIB-Mpal 2015-2022 Corrient '!$E$5:$E$1012,$A41)</f>
        <v>212.26090556556733</v>
      </c>
      <c r="T41" s="210">
        <f>SUMIFS('PIB-Mpal 2015-2022 Corrient '!W$5:W$1012,'PIB-Mpal 2015-2022 Corrient '!$A$5:$A$1012,$W$2,'PIB-Mpal 2015-2022 Corrient '!$E$5:$E$1012,$A41)</f>
        <v>341.4077658477066</v>
      </c>
      <c r="U41" s="206">
        <f>SUMIFS('PIB-Mpal 2015-2022 Corrient '!X$5:X$1012,'PIB-Mpal 2015-2022 Corrient '!$A$5:$A$1012,$W$2,'PIB-Mpal 2015-2022 Corrient '!$E$5:$E$1012,$A41)</f>
        <v>38.2431533998767</v>
      </c>
      <c r="V41" s="90">
        <f>SUMIFS('PIB-Mpal 2015-2022 Corrient '!Y$5:Y$1012,'PIB-Mpal 2015-2022 Corrient '!$A$5:$A$1012,$W$2,'PIB-Mpal 2015-2022 Corrient '!$E$5:$E$1012,$A41)</f>
        <v>379.6509192475833</v>
      </c>
      <c r="W41" s="100">
        <f t="shared" si="3"/>
        <v>0.0017864668161330158</v>
      </c>
      <c r="X41" s="273">
        <f>INDEX(POBLACION!$C$4:$W$128,MATCH(A41,POBLACION!$A$4:$A$128,0),MATCH($W$2,POBLACION!$C$3:$W$3,0))</f>
        <v>23605</v>
      </c>
      <c r="Y41" s="263">
        <f t="shared" si="5"/>
        <v>14463.366483698648</v>
      </c>
      <c r="Z41" s="275">
        <f t="shared" si="6"/>
        <v>16083.49583764386</v>
      </c>
      <c r="AA41" s="278">
        <f t="shared" si="7"/>
        <v>4.160269390823531</v>
      </c>
      <c r="AB41" s="278">
        <f t="shared" si="8"/>
        <v>4.206380451003805</v>
      </c>
      <c r="AG41" s="287"/>
      <c r="AH41" s="288"/>
      <c r="AI41" s="289"/>
      <c r="AJ41" s="282"/>
      <c r="AK41" s="282"/>
      <c r="AL41" s="282"/>
      <c r="AM41" s="282"/>
      <c r="AN41" s="282"/>
      <c r="AO41" s="282"/>
      <c r="AP41" s="282"/>
    </row>
    <row r="42" spans="1:42" ht="15.75" thickBot="1">
      <c r="A42" s="124" t="s">
        <v>71</v>
      </c>
      <c r="B42" s="119" t="s">
        <v>365</v>
      </c>
      <c r="C42" s="119"/>
      <c r="D42" s="114"/>
      <c r="E42" s="115">
        <f>SUM(E43:E59)</f>
        <v>1241.024578375726</v>
      </c>
      <c r="F42" s="115">
        <f aca="true" t="shared" si="12" ref="F42:X42">SUM(F43:F59)</f>
        <v>442.95466424251225</v>
      </c>
      <c r="G42" s="115">
        <f t="shared" si="12"/>
        <v>1467.3258001904355</v>
      </c>
      <c r="H42" s="115">
        <f t="shared" si="12"/>
        <v>304.6099913025251</v>
      </c>
      <c r="I42" s="115">
        <f t="shared" si="12"/>
        <v>404.76743718034606</v>
      </c>
      <c r="J42" s="115">
        <f t="shared" si="12"/>
        <v>918.027352320121</v>
      </c>
      <c r="K42" s="115">
        <f t="shared" si="12"/>
        <v>119.12282449463163</v>
      </c>
      <c r="L42" s="115">
        <f t="shared" si="12"/>
        <v>85.70926549728752</v>
      </c>
      <c r="M42" s="115">
        <f t="shared" si="12"/>
        <v>375.1829791716345</v>
      </c>
      <c r="N42" s="115">
        <f t="shared" si="12"/>
        <v>527.055822541538</v>
      </c>
      <c r="O42" s="115">
        <f t="shared" si="12"/>
        <v>762.7426024120687</v>
      </c>
      <c r="P42" s="125">
        <f t="shared" si="12"/>
        <v>215.49734314677553</v>
      </c>
      <c r="Q42" s="196">
        <f t="shared" si="12"/>
        <v>1683.9792426182382</v>
      </c>
      <c r="R42" s="115">
        <f t="shared" si="12"/>
        <v>1771.935791492961</v>
      </c>
      <c r="S42" s="116">
        <f t="shared" si="12"/>
        <v>3408.105626764404</v>
      </c>
      <c r="T42" s="211">
        <f t="shared" si="12"/>
        <v>6864.020660875602</v>
      </c>
      <c r="U42" s="189">
        <f t="shared" si="12"/>
        <v>768.8805625788959</v>
      </c>
      <c r="V42" s="125">
        <f t="shared" si="12"/>
        <v>7632.901223454498</v>
      </c>
      <c r="W42" s="117">
        <f t="shared" si="3"/>
        <v>0.03591700705887164</v>
      </c>
      <c r="X42" s="211">
        <f t="shared" si="12"/>
        <v>254041</v>
      </c>
      <c r="Y42" s="263">
        <f t="shared" si="5"/>
        <v>27019.34199942372</v>
      </c>
      <c r="Z42" s="275">
        <f t="shared" si="6"/>
        <v>30045.942282759468</v>
      </c>
      <c r="AA42" s="278">
        <f t="shared" si="7"/>
        <v>4.431674768464733</v>
      </c>
      <c r="AB42" s="278">
        <f t="shared" si="8"/>
        <v>4.477785828645007</v>
      </c>
      <c r="AG42" s="287"/>
      <c r="AH42" s="288"/>
      <c r="AI42" s="289"/>
      <c r="AJ42" s="282"/>
      <c r="AK42" s="282"/>
      <c r="AL42" s="282"/>
      <c r="AM42" s="282"/>
      <c r="AN42" s="282"/>
      <c r="AO42" s="282"/>
      <c r="AP42" s="282"/>
    </row>
    <row r="43" spans="1:42" ht="15">
      <c r="A43" s="123" t="s">
        <v>222</v>
      </c>
      <c r="B43" s="103" t="s">
        <v>73</v>
      </c>
      <c r="C43" s="110" t="s">
        <v>362</v>
      </c>
      <c r="D43" s="103" t="s">
        <v>74</v>
      </c>
      <c r="E43" s="51">
        <f>SUMIFS('PIB-Mpal 2015-2022 Corrient '!H$5:H$1012,'PIB-Mpal 2015-2022 Corrient '!$A$5:$A$1012,$W$2,'PIB-Mpal 2015-2022 Corrient '!$E$5:$E$1012,$A43)</f>
        <v>34.68490338628567</v>
      </c>
      <c r="F43" s="51">
        <f>SUMIFS('PIB-Mpal 2015-2022 Corrient '!I$5:I$1012,'PIB-Mpal 2015-2022 Corrient '!$A$5:$A$1012,$W$2,'PIB-Mpal 2015-2022 Corrient '!$E$5:$E$1012,$A43)</f>
        <v>0</v>
      </c>
      <c r="G43" s="51">
        <f>SUMIFS('PIB-Mpal 2015-2022 Corrient '!K$5:K$1012,'PIB-Mpal 2015-2022 Corrient '!$A$5:$A$1012,$W$2,'PIB-Mpal 2015-2022 Corrient '!$E$5:$E$1012,$A43)</f>
        <v>15.34043442737121</v>
      </c>
      <c r="H43" s="51">
        <f>SUMIFS('PIB-Mpal 2015-2022 Corrient '!L$5:L$1012,'PIB-Mpal 2015-2022 Corrient '!$A$5:$A$1012,$W$2,'PIB-Mpal 2015-2022 Corrient '!$E$5:$E$1012,$A43)</f>
        <v>9.183105736540437</v>
      </c>
      <c r="I43" s="51">
        <f>SUMIFS('PIB-Mpal 2015-2022 Corrient '!N$5:N$1012,'PIB-Mpal 2015-2022 Corrient '!$A$5:$A$1012,$W$2,'PIB-Mpal 2015-2022 Corrient '!$E$5:$E$1012,$A43)</f>
        <v>9.253916596056806</v>
      </c>
      <c r="J43" s="51">
        <f>SUMIFS('PIB-Mpal 2015-2022 Corrient '!O$5:O$1012,'PIB-Mpal 2015-2022 Corrient '!$A$5:$A$1012,$W$2,'PIB-Mpal 2015-2022 Corrient '!$E$5:$E$1012,$A43)</f>
        <v>33.47685367477377</v>
      </c>
      <c r="K43" s="51">
        <f>SUMIFS('PIB-Mpal 2015-2022 Corrient '!P$5:P$1012,'PIB-Mpal 2015-2022 Corrient '!$A$5:$A$1012,$W$2,'PIB-Mpal 2015-2022 Corrient '!$E$5:$E$1012,$A43)</f>
        <v>4.166758097920793</v>
      </c>
      <c r="L43" s="51">
        <f>SUMIFS('PIB-Mpal 2015-2022 Corrient '!Q$5:Q$1012,'PIB-Mpal 2015-2022 Corrient '!$A$5:$A$1012,$W$2,'PIB-Mpal 2015-2022 Corrient '!$E$5:$E$1012,$A43)</f>
        <v>2.2755265899586954</v>
      </c>
      <c r="M43" s="51">
        <f>SUMIFS('PIB-Mpal 2015-2022 Corrient '!R$5:R$1012,'PIB-Mpal 2015-2022 Corrient '!$A$5:$A$1012,$W$2,'PIB-Mpal 2015-2022 Corrient '!$E$5:$E$1012,$A43)</f>
        <v>14.020463316208424</v>
      </c>
      <c r="N43" s="51">
        <f>SUMIFS('PIB-Mpal 2015-2022 Corrient '!S$5:S$1012,'PIB-Mpal 2015-2022 Corrient '!$A$5:$A$1012,$W$2,'PIB-Mpal 2015-2022 Corrient '!$E$5:$E$1012,$A43)</f>
        <v>16.115269705416544</v>
      </c>
      <c r="O43" s="51">
        <f>SUMIFS('PIB-Mpal 2015-2022 Corrient '!T$5:T$1012,'PIB-Mpal 2015-2022 Corrient '!$A$5:$A$1012,$W$2,'PIB-Mpal 2015-2022 Corrient '!$E$5:$E$1012,$A43)</f>
        <v>24.785987293225137</v>
      </c>
      <c r="P43" s="153">
        <f>SUMIFS('PIB-Mpal 2015-2022 Corrient '!U$5:U$1012,'PIB-Mpal 2015-2022 Corrient '!$A$5:$A$1012,$W$2,'PIB-Mpal 2015-2022 Corrient '!$E$5:$E$1012,$A43)</f>
        <v>9.514694653059902</v>
      </c>
      <c r="Q43" s="159">
        <f>SUMIFS('PIB-Mpal 2015-2022 Corrient '!J$5:J$1012,'PIB-Mpal 2015-2022 Corrient '!$A$5:$A$1012,$W$2,'PIB-Mpal 2015-2022 Corrient '!$E$5:$E$1012,$A43)</f>
        <v>34.68490338628567</v>
      </c>
      <c r="R43" s="52">
        <f>SUMIFS('PIB-Mpal 2015-2022 Corrient '!M$5:M$1012,'PIB-Mpal 2015-2022 Corrient '!$A$5:$A$1012,$W$2,'PIB-Mpal 2015-2022 Corrient '!$E$5:$E$1012,$A43)</f>
        <v>24.523540163911647</v>
      </c>
      <c r="S43" s="53">
        <f>SUMIFS('PIB-Mpal 2015-2022 Corrient '!V$5:V$1012,'PIB-Mpal 2015-2022 Corrient '!$A$5:$A$1012,$W$2,'PIB-Mpal 2015-2022 Corrient '!$E$5:$E$1012,$A43)</f>
        <v>113.60946992662008</v>
      </c>
      <c r="T43" s="210">
        <f>SUMIFS('PIB-Mpal 2015-2022 Corrient '!W$5:W$1012,'PIB-Mpal 2015-2022 Corrient '!$A$5:$A$1012,$W$2,'PIB-Mpal 2015-2022 Corrient '!$E$5:$E$1012,$A43)</f>
        <v>172.8179134768174</v>
      </c>
      <c r="U43" s="206">
        <f>SUMIFS('PIB-Mpal 2015-2022 Corrient '!X$5:X$1012,'PIB-Mpal 2015-2022 Corrient '!$A$5:$A$1012,$W$2,'PIB-Mpal 2015-2022 Corrient '!$E$5:$E$1012,$A43)</f>
        <v>19.358382077016667</v>
      </c>
      <c r="V43" s="90">
        <f>SUMIFS('PIB-Mpal 2015-2022 Corrient '!Y$5:Y$1012,'PIB-Mpal 2015-2022 Corrient '!$A$5:$A$1012,$W$2,'PIB-Mpal 2015-2022 Corrient '!$E$5:$E$1012,$A43)</f>
        <v>192.17629555383408</v>
      </c>
      <c r="W43" s="102">
        <f t="shared" si="3"/>
        <v>0.0009042953867587159</v>
      </c>
      <c r="X43" s="273">
        <f>INDEX(POBLACION!$C$4:$W$128,MATCH(A43,POBLACION!$A$4:$A$128,0),MATCH($W$2,POBLACION!$C$3:$W$3,0))</f>
        <v>11909</v>
      </c>
      <c r="Y43" s="263">
        <f t="shared" si="5"/>
        <v>14511.538624302411</v>
      </c>
      <c r="Z43" s="275">
        <f t="shared" si="6"/>
        <v>16137.064031726766</v>
      </c>
      <c r="AA43" s="278">
        <f t="shared" si="7"/>
        <v>4.1617134621013</v>
      </c>
      <c r="AB43" s="278">
        <f t="shared" si="8"/>
        <v>4.207824522281574</v>
      </c>
      <c r="AG43" s="287"/>
      <c r="AH43" s="288"/>
      <c r="AI43" s="289"/>
      <c r="AJ43" s="282"/>
      <c r="AK43" s="282"/>
      <c r="AL43" s="282"/>
      <c r="AM43" s="282"/>
      <c r="AN43" s="282"/>
      <c r="AO43" s="282"/>
      <c r="AP43" s="282"/>
    </row>
    <row r="44" spans="1:42" ht="15">
      <c r="A44" s="35" t="s">
        <v>223</v>
      </c>
      <c r="B44" s="32" t="s">
        <v>73</v>
      </c>
      <c r="C44" s="33" t="s">
        <v>362</v>
      </c>
      <c r="D44" s="32" t="s">
        <v>76</v>
      </c>
      <c r="E44" s="51">
        <f>SUMIFS('PIB-Mpal 2015-2022 Corrient '!H$5:H$1012,'PIB-Mpal 2015-2022 Corrient '!$A$5:$A$1012,$W$2,'PIB-Mpal 2015-2022 Corrient '!$E$5:$E$1012,$A44)</f>
        <v>15.355725013456283</v>
      </c>
      <c r="F44" s="51">
        <f>SUMIFS('PIB-Mpal 2015-2022 Corrient '!I$5:I$1012,'PIB-Mpal 2015-2022 Corrient '!$A$5:$A$1012,$W$2,'PIB-Mpal 2015-2022 Corrient '!$E$5:$E$1012,$A44)</f>
        <v>8.84060388694986</v>
      </c>
      <c r="G44" s="51">
        <f>SUMIFS('PIB-Mpal 2015-2022 Corrient '!K$5:K$1012,'PIB-Mpal 2015-2022 Corrient '!$A$5:$A$1012,$W$2,'PIB-Mpal 2015-2022 Corrient '!$E$5:$E$1012,$A44)</f>
        <v>5.0642065351179255</v>
      </c>
      <c r="H44" s="51">
        <f>SUMIFS('PIB-Mpal 2015-2022 Corrient '!L$5:L$1012,'PIB-Mpal 2015-2022 Corrient '!$A$5:$A$1012,$W$2,'PIB-Mpal 2015-2022 Corrient '!$E$5:$E$1012,$A44)</f>
        <v>0.9666032849691835</v>
      </c>
      <c r="I44" s="51">
        <f>SUMIFS('PIB-Mpal 2015-2022 Corrient '!N$5:N$1012,'PIB-Mpal 2015-2022 Corrient '!$A$5:$A$1012,$W$2,'PIB-Mpal 2015-2022 Corrient '!$E$5:$E$1012,$A44)</f>
        <v>9.984719773051333</v>
      </c>
      <c r="J44" s="51">
        <f>SUMIFS('PIB-Mpal 2015-2022 Corrient '!O$5:O$1012,'PIB-Mpal 2015-2022 Corrient '!$A$5:$A$1012,$W$2,'PIB-Mpal 2015-2022 Corrient '!$E$5:$E$1012,$A44)</f>
        <v>17.130561459522237</v>
      </c>
      <c r="K44" s="51">
        <f>SUMIFS('PIB-Mpal 2015-2022 Corrient '!P$5:P$1012,'PIB-Mpal 2015-2022 Corrient '!$A$5:$A$1012,$W$2,'PIB-Mpal 2015-2022 Corrient '!$E$5:$E$1012,$A44)</f>
        <v>2.5625572107436665</v>
      </c>
      <c r="L44" s="51">
        <f>SUMIFS('PIB-Mpal 2015-2022 Corrient '!Q$5:Q$1012,'PIB-Mpal 2015-2022 Corrient '!$A$5:$A$1012,$W$2,'PIB-Mpal 2015-2022 Corrient '!$E$5:$E$1012,$A44)</f>
        <v>0.8524173310165539</v>
      </c>
      <c r="M44" s="51">
        <f>SUMIFS('PIB-Mpal 2015-2022 Corrient '!R$5:R$1012,'PIB-Mpal 2015-2022 Corrient '!$A$5:$A$1012,$W$2,'PIB-Mpal 2015-2022 Corrient '!$E$5:$E$1012,$A44)</f>
        <v>8.684832253947421</v>
      </c>
      <c r="N44" s="51">
        <f>SUMIFS('PIB-Mpal 2015-2022 Corrient '!S$5:S$1012,'PIB-Mpal 2015-2022 Corrient '!$A$5:$A$1012,$W$2,'PIB-Mpal 2015-2022 Corrient '!$E$5:$E$1012,$A44)</f>
        <v>11.245487861432506</v>
      </c>
      <c r="O44" s="51">
        <f>SUMIFS('PIB-Mpal 2015-2022 Corrient '!T$5:T$1012,'PIB-Mpal 2015-2022 Corrient '!$A$5:$A$1012,$W$2,'PIB-Mpal 2015-2022 Corrient '!$E$5:$E$1012,$A44)</f>
        <v>14.608449594623487</v>
      </c>
      <c r="P44" s="153">
        <f>SUMIFS('PIB-Mpal 2015-2022 Corrient '!U$5:U$1012,'PIB-Mpal 2015-2022 Corrient '!$A$5:$A$1012,$W$2,'PIB-Mpal 2015-2022 Corrient '!$E$5:$E$1012,$A44)</f>
        <v>4.233686657459801</v>
      </c>
      <c r="Q44" s="159">
        <f>SUMIFS('PIB-Mpal 2015-2022 Corrient '!J$5:J$1012,'PIB-Mpal 2015-2022 Corrient '!$A$5:$A$1012,$W$2,'PIB-Mpal 2015-2022 Corrient '!$E$5:$E$1012,$A44)</f>
        <v>24.196328900406144</v>
      </c>
      <c r="R44" s="52">
        <f>SUMIFS('PIB-Mpal 2015-2022 Corrient '!M$5:M$1012,'PIB-Mpal 2015-2022 Corrient '!$A$5:$A$1012,$W$2,'PIB-Mpal 2015-2022 Corrient '!$E$5:$E$1012,$A44)</f>
        <v>6.030809820087109</v>
      </c>
      <c r="S44" s="53">
        <f>SUMIFS('PIB-Mpal 2015-2022 Corrient '!V$5:V$1012,'PIB-Mpal 2015-2022 Corrient '!$A$5:$A$1012,$W$2,'PIB-Mpal 2015-2022 Corrient '!$E$5:$E$1012,$A44)</f>
        <v>69.302712141797</v>
      </c>
      <c r="T44" s="210">
        <f>SUMIFS('PIB-Mpal 2015-2022 Corrient '!W$5:W$1012,'PIB-Mpal 2015-2022 Corrient '!$A$5:$A$1012,$W$2,'PIB-Mpal 2015-2022 Corrient '!$E$5:$E$1012,$A44)</f>
        <v>99.52985086229026</v>
      </c>
      <c r="U44" s="206">
        <f>SUMIFS('PIB-Mpal 2015-2022 Corrient '!X$5:X$1012,'PIB-Mpal 2015-2022 Corrient '!$A$5:$A$1012,$W$2,'PIB-Mpal 2015-2022 Corrient '!$E$5:$E$1012,$A44)</f>
        <v>11.148941925624875</v>
      </c>
      <c r="V44" s="90">
        <f>SUMIFS('PIB-Mpal 2015-2022 Corrient '!Y$5:Y$1012,'PIB-Mpal 2015-2022 Corrient '!$A$5:$A$1012,$W$2,'PIB-Mpal 2015-2022 Corrient '!$E$5:$E$1012,$A44)</f>
        <v>110.67879278791514</v>
      </c>
      <c r="W44" s="94">
        <f t="shared" si="3"/>
        <v>0.0005208047196543992</v>
      </c>
      <c r="X44" s="273">
        <f>INDEX(POBLACION!$C$4:$W$128,MATCH(A44,POBLACION!$A$4:$A$128,0),MATCH($W$2,POBLACION!$C$3:$W$3,0))</f>
        <v>6294</v>
      </c>
      <c r="Y44" s="263">
        <f t="shared" si="5"/>
        <v>15813.449453811607</v>
      </c>
      <c r="Z44" s="275">
        <f t="shared" si="6"/>
        <v>17584.809785178764</v>
      </c>
      <c r="AA44" s="278">
        <f t="shared" si="7"/>
        <v>4.1990266147363196</v>
      </c>
      <c r="AB44" s="278">
        <f t="shared" si="8"/>
        <v>4.245137674916593</v>
      </c>
      <c r="AG44" s="287"/>
      <c r="AH44" s="288"/>
      <c r="AI44" s="289"/>
      <c r="AJ44" s="282"/>
      <c r="AK44" s="282"/>
      <c r="AL44" s="282"/>
      <c r="AM44" s="282"/>
      <c r="AN44" s="282"/>
      <c r="AO44" s="282"/>
      <c r="AP44" s="282"/>
    </row>
    <row r="45" spans="1:42" ht="15">
      <c r="A45" s="35" t="s">
        <v>224</v>
      </c>
      <c r="B45" s="32" t="s">
        <v>73</v>
      </c>
      <c r="C45" s="33" t="s">
        <v>362</v>
      </c>
      <c r="D45" s="32" t="s">
        <v>77</v>
      </c>
      <c r="E45" s="51">
        <f>SUMIFS('PIB-Mpal 2015-2022 Corrient '!H$5:H$1012,'PIB-Mpal 2015-2022 Corrient '!$A$5:$A$1012,$W$2,'PIB-Mpal 2015-2022 Corrient '!$E$5:$E$1012,$A45)</f>
        <v>32.643374987121845</v>
      </c>
      <c r="F45" s="51">
        <f>SUMIFS('PIB-Mpal 2015-2022 Corrient '!I$5:I$1012,'PIB-Mpal 2015-2022 Corrient '!$A$5:$A$1012,$W$2,'PIB-Mpal 2015-2022 Corrient '!$E$5:$E$1012,$A45)</f>
        <v>18.373568449562796</v>
      </c>
      <c r="G45" s="51">
        <f>SUMIFS('PIB-Mpal 2015-2022 Corrient '!K$5:K$1012,'PIB-Mpal 2015-2022 Corrient '!$A$5:$A$1012,$W$2,'PIB-Mpal 2015-2022 Corrient '!$E$5:$E$1012,$A45)</f>
        <v>3.2426869449678204</v>
      </c>
      <c r="H45" s="51">
        <f>SUMIFS('PIB-Mpal 2015-2022 Corrient '!L$5:L$1012,'PIB-Mpal 2015-2022 Corrient '!$A$5:$A$1012,$W$2,'PIB-Mpal 2015-2022 Corrient '!$E$5:$E$1012,$A45)</f>
        <v>3.609255588703629</v>
      </c>
      <c r="I45" s="51">
        <f>SUMIFS('PIB-Mpal 2015-2022 Corrient '!N$5:N$1012,'PIB-Mpal 2015-2022 Corrient '!$A$5:$A$1012,$W$2,'PIB-Mpal 2015-2022 Corrient '!$E$5:$E$1012,$A45)</f>
        <v>24.622363783603497</v>
      </c>
      <c r="J45" s="51">
        <f>SUMIFS('PIB-Mpal 2015-2022 Corrient '!O$5:O$1012,'PIB-Mpal 2015-2022 Corrient '!$A$5:$A$1012,$W$2,'PIB-Mpal 2015-2022 Corrient '!$E$5:$E$1012,$A45)</f>
        <v>13.076341503938748</v>
      </c>
      <c r="K45" s="51">
        <f>SUMIFS('PIB-Mpal 2015-2022 Corrient '!P$5:P$1012,'PIB-Mpal 2015-2022 Corrient '!$A$5:$A$1012,$W$2,'PIB-Mpal 2015-2022 Corrient '!$E$5:$E$1012,$A45)</f>
        <v>2.1013070009129455</v>
      </c>
      <c r="L45" s="51">
        <f>SUMIFS('PIB-Mpal 2015-2022 Corrient '!Q$5:Q$1012,'PIB-Mpal 2015-2022 Corrient '!$A$5:$A$1012,$W$2,'PIB-Mpal 2015-2022 Corrient '!$E$5:$E$1012,$A45)</f>
        <v>0.6251189721814712</v>
      </c>
      <c r="M45" s="51">
        <f>SUMIFS('PIB-Mpal 2015-2022 Corrient '!R$5:R$1012,'PIB-Mpal 2015-2022 Corrient '!$A$5:$A$1012,$W$2,'PIB-Mpal 2015-2022 Corrient '!$E$5:$E$1012,$A45)</f>
        <v>5.453269084326803</v>
      </c>
      <c r="N45" s="51">
        <f>SUMIFS('PIB-Mpal 2015-2022 Corrient '!S$5:S$1012,'PIB-Mpal 2015-2022 Corrient '!$A$5:$A$1012,$W$2,'PIB-Mpal 2015-2022 Corrient '!$E$5:$E$1012,$A45)</f>
        <v>12.873997713895076</v>
      </c>
      <c r="O45" s="51">
        <f>SUMIFS('PIB-Mpal 2015-2022 Corrient '!T$5:T$1012,'PIB-Mpal 2015-2022 Corrient '!$A$5:$A$1012,$W$2,'PIB-Mpal 2015-2022 Corrient '!$E$5:$E$1012,$A45)</f>
        <v>20.98839127989976</v>
      </c>
      <c r="P45" s="153">
        <f>SUMIFS('PIB-Mpal 2015-2022 Corrient '!U$5:U$1012,'PIB-Mpal 2015-2022 Corrient '!$A$5:$A$1012,$W$2,'PIB-Mpal 2015-2022 Corrient '!$E$5:$E$1012,$A45)</f>
        <v>4.019611882615691</v>
      </c>
      <c r="Q45" s="159">
        <f>SUMIFS('PIB-Mpal 2015-2022 Corrient '!J$5:J$1012,'PIB-Mpal 2015-2022 Corrient '!$A$5:$A$1012,$W$2,'PIB-Mpal 2015-2022 Corrient '!$E$5:$E$1012,$A45)</f>
        <v>51.01694343668464</v>
      </c>
      <c r="R45" s="52">
        <f>SUMIFS('PIB-Mpal 2015-2022 Corrient '!M$5:M$1012,'PIB-Mpal 2015-2022 Corrient '!$A$5:$A$1012,$W$2,'PIB-Mpal 2015-2022 Corrient '!$E$5:$E$1012,$A45)</f>
        <v>6.8519425336714495</v>
      </c>
      <c r="S45" s="53">
        <f>SUMIFS('PIB-Mpal 2015-2022 Corrient '!V$5:V$1012,'PIB-Mpal 2015-2022 Corrient '!$A$5:$A$1012,$W$2,'PIB-Mpal 2015-2022 Corrient '!$E$5:$E$1012,$A45)</f>
        <v>83.760401221374</v>
      </c>
      <c r="T45" s="210">
        <f>SUMIFS('PIB-Mpal 2015-2022 Corrient '!W$5:W$1012,'PIB-Mpal 2015-2022 Corrient '!$A$5:$A$1012,$W$2,'PIB-Mpal 2015-2022 Corrient '!$E$5:$E$1012,$A45)</f>
        <v>141.6292871917301</v>
      </c>
      <c r="U45" s="206">
        <f>SUMIFS('PIB-Mpal 2015-2022 Corrient '!X$5:X$1012,'PIB-Mpal 2015-2022 Corrient '!$A$5:$A$1012,$W$2,'PIB-Mpal 2015-2022 Corrient '!$E$5:$E$1012,$A45)</f>
        <v>15.864754987455742</v>
      </c>
      <c r="V45" s="90">
        <f>SUMIFS('PIB-Mpal 2015-2022 Corrient '!Y$5:Y$1012,'PIB-Mpal 2015-2022 Corrient '!$A$5:$A$1012,$W$2,'PIB-Mpal 2015-2022 Corrient '!$E$5:$E$1012,$A45)</f>
        <v>157.49404217918584</v>
      </c>
      <c r="W45" s="94">
        <f t="shared" si="3"/>
        <v>0.0007410962698296167</v>
      </c>
      <c r="X45" s="273">
        <f>INDEX(POBLACION!$C$4:$W$128,MATCH(A45,POBLACION!$A$4:$A$128,0),MATCH($W$2,POBLACION!$C$3:$W$3,0))</f>
        <v>8389</v>
      </c>
      <c r="Y45" s="263">
        <f t="shared" si="5"/>
        <v>16882.737774672798</v>
      </c>
      <c r="Z45" s="275">
        <f t="shared" si="6"/>
        <v>18773.875572676818</v>
      </c>
      <c r="AA45" s="278">
        <f t="shared" si="7"/>
        <v>4.227442874992318</v>
      </c>
      <c r="AB45" s="278">
        <f t="shared" si="8"/>
        <v>4.2735539351725915</v>
      </c>
      <c r="AG45" s="287"/>
      <c r="AH45" s="288"/>
      <c r="AI45" s="289"/>
      <c r="AJ45" s="282"/>
      <c r="AK45" s="282"/>
      <c r="AL45" s="282"/>
      <c r="AM45" s="282"/>
      <c r="AN45" s="282"/>
      <c r="AO45" s="282"/>
      <c r="AP45" s="282"/>
    </row>
    <row r="46" spans="1:42" ht="15">
      <c r="A46" s="35" t="s">
        <v>225</v>
      </c>
      <c r="B46" s="32" t="s">
        <v>73</v>
      </c>
      <c r="C46" s="33" t="s">
        <v>362</v>
      </c>
      <c r="D46" s="32" t="s">
        <v>78</v>
      </c>
      <c r="E46" s="51">
        <f>SUMIFS('PIB-Mpal 2015-2022 Corrient '!H$5:H$1012,'PIB-Mpal 2015-2022 Corrient '!$A$5:$A$1012,$W$2,'PIB-Mpal 2015-2022 Corrient '!$E$5:$E$1012,$A46)</f>
        <v>11.428453525731078</v>
      </c>
      <c r="F46" s="51">
        <f>SUMIFS('PIB-Mpal 2015-2022 Corrient '!I$5:I$1012,'PIB-Mpal 2015-2022 Corrient '!$A$5:$A$1012,$W$2,'PIB-Mpal 2015-2022 Corrient '!$E$5:$E$1012,$A46)</f>
        <v>0</v>
      </c>
      <c r="G46" s="51">
        <f>SUMIFS('PIB-Mpal 2015-2022 Corrient '!K$5:K$1012,'PIB-Mpal 2015-2022 Corrient '!$A$5:$A$1012,$W$2,'PIB-Mpal 2015-2022 Corrient '!$E$5:$E$1012,$A46)</f>
        <v>2.9321014737223825</v>
      </c>
      <c r="H46" s="51">
        <f>SUMIFS('PIB-Mpal 2015-2022 Corrient '!L$5:L$1012,'PIB-Mpal 2015-2022 Corrient '!$A$5:$A$1012,$W$2,'PIB-Mpal 2015-2022 Corrient '!$E$5:$E$1012,$A46)</f>
        <v>4.110753294748344</v>
      </c>
      <c r="I46" s="51">
        <f>SUMIFS('PIB-Mpal 2015-2022 Corrient '!N$5:N$1012,'PIB-Mpal 2015-2022 Corrient '!$A$5:$A$1012,$W$2,'PIB-Mpal 2015-2022 Corrient '!$E$5:$E$1012,$A46)</f>
        <v>8.47088886063543</v>
      </c>
      <c r="J46" s="51">
        <f>SUMIFS('PIB-Mpal 2015-2022 Corrient '!O$5:O$1012,'PIB-Mpal 2015-2022 Corrient '!$A$5:$A$1012,$W$2,'PIB-Mpal 2015-2022 Corrient '!$E$5:$E$1012,$A46)</f>
        <v>13.826025728991889</v>
      </c>
      <c r="K46" s="51">
        <f>SUMIFS('PIB-Mpal 2015-2022 Corrient '!P$5:P$1012,'PIB-Mpal 2015-2022 Corrient '!$A$5:$A$1012,$W$2,'PIB-Mpal 2015-2022 Corrient '!$E$5:$E$1012,$A46)</f>
        <v>3.243082139903587</v>
      </c>
      <c r="L46" s="51">
        <f>SUMIFS('PIB-Mpal 2015-2022 Corrient '!Q$5:Q$1012,'PIB-Mpal 2015-2022 Corrient '!$A$5:$A$1012,$W$2,'PIB-Mpal 2015-2022 Corrient '!$E$5:$E$1012,$A46)</f>
        <v>1.6523606258457908</v>
      </c>
      <c r="M46" s="51">
        <f>SUMIFS('PIB-Mpal 2015-2022 Corrient '!R$5:R$1012,'PIB-Mpal 2015-2022 Corrient '!$A$5:$A$1012,$W$2,'PIB-Mpal 2015-2022 Corrient '!$E$5:$E$1012,$A46)</f>
        <v>8.24989786103474</v>
      </c>
      <c r="N46" s="51">
        <f>SUMIFS('PIB-Mpal 2015-2022 Corrient '!S$5:S$1012,'PIB-Mpal 2015-2022 Corrient '!$A$5:$A$1012,$W$2,'PIB-Mpal 2015-2022 Corrient '!$E$5:$E$1012,$A46)</f>
        <v>14.958828167371333</v>
      </c>
      <c r="O46" s="51">
        <f>SUMIFS('PIB-Mpal 2015-2022 Corrient '!T$5:T$1012,'PIB-Mpal 2015-2022 Corrient '!$A$5:$A$1012,$W$2,'PIB-Mpal 2015-2022 Corrient '!$E$5:$E$1012,$A46)</f>
        <v>23.726635937816805</v>
      </c>
      <c r="P46" s="153">
        <f>SUMIFS('PIB-Mpal 2015-2022 Corrient '!U$5:U$1012,'PIB-Mpal 2015-2022 Corrient '!$A$5:$A$1012,$W$2,'PIB-Mpal 2015-2022 Corrient '!$E$5:$E$1012,$A46)</f>
        <v>6.342892543747902</v>
      </c>
      <c r="Q46" s="159">
        <f>SUMIFS('PIB-Mpal 2015-2022 Corrient '!J$5:J$1012,'PIB-Mpal 2015-2022 Corrient '!$A$5:$A$1012,$W$2,'PIB-Mpal 2015-2022 Corrient '!$E$5:$E$1012,$A46)</f>
        <v>11.428453525731078</v>
      </c>
      <c r="R46" s="52">
        <f>SUMIFS('PIB-Mpal 2015-2022 Corrient '!M$5:M$1012,'PIB-Mpal 2015-2022 Corrient '!$A$5:$A$1012,$W$2,'PIB-Mpal 2015-2022 Corrient '!$E$5:$E$1012,$A46)</f>
        <v>7.042854768470726</v>
      </c>
      <c r="S46" s="53">
        <f>SUMIFS('PIB-Mpal 2015-2022 Corrient '!V$5:V$1012,'PIB-Mpal 2015-2022 Corrient '!$A$5:$A$1012,$W$2,'PIB-Mpal 2015-2022 Corrient '!$E$5:$E$1012,$A46)</f>
        <v>80.4706118653475</v>
      </c>
      <c r="T46" s="210">
        <f>SUMIFS('PIB-Mpal 2015-2022 Corrient '!W$5:W$1012,'PIB-Mpal 2015-2022 Corrient '!$A$5:$A$1012,$W$2,'PIB-Mpal 2015-2022 Corrient '!$E$5:$E$1012,$A46)</f>
        <v>98.9419201595493</v>
      </c>
      <c r="U46" s="206">
        <f>SUMIFS('PIB-Mpal 2015-2022 Corrient '!X$5:X$1012,'PIB-Mpal 2015-2022 Corrient '!$A$5:$A$1012,$W$2,'PIB-Mpal 2015-2022 Corrient '!$E$5:$E$1012,$A46)</f>
        <v>11.08308424368963</v>
      </c>
      <c r="V46" s="90">
        <f>SUMIFS('PIB-Mpal 2015-2022 Corrient '!Y$5:Y$1012,'PIB-Mpal 2015-2022 Corrient '!$A$5:$A$1012,$W$2,'PIB-Mpal 2015-2022 Corrient '!$E$5:$E$1012,$A46)</f>
        <v>110.02500440323892</v>
      </c>
      <c r="W46" s="94">
        <f t="shared" si="3"/>
        <v>0.00051772828497511</v>
      </c>
      <c r="X46" s="273">
        <f>INDEX(POBLACION!$C$4:$W$128,MATCH(A46,POBLACION!$A$4:$A$128,0),MATCH($W$2,POBLACION!$C$3:$W$3,0))</f>
        <v>9587</v>
      </c>
      <c r="Y46" s="263">
        <f t="shared" si="5"/>
        <v>10320.425592943497</v>
      </c>
      <c r="Z46" s="275">
        <f t="shared" si="6"/>
        <v>11476.479024015742</v>
      </c>
      <c r="AA46" s="278">
        <f t="shared" si="7"/>
        <v>4.01369760706404</v>
      </c>
      <c r="AB46" s="278">
        <f t="shared" si="8"/>
        <v>4.059808667244313</v>
      </c>
      <c r="AG46" s="287"/>
      <c r="AH46" s="288"/>
      <c r="AI46" s="289"/>
      <c r="AJ46" s="282"/>
      <c r="AK46" s="282"/>
      <c r="AL46" s="282"/>
      <c r="AM46" s="282"/>
      <c r="AN46" s="282"/>
      <c r="AO46" s="282"/>
      <c r="AP46" s="282"/>
    </row>
    <row r="47" spans="1:42" ht="15">
      <c r="A47" s="35" t="s">
        <v>226</v>
      </c>
      <c r="B47" s="32" t="s">
        <v>73</v>
      </c>
      <c r="C47" s="33" t="s">
        <v>362</v>
      </c>
      <c r="D47" s="32" t="s">
        <v>79</v>
      </c>
      <c r="E47" s="51">
        <f>SUMIFS('PIB-Mpal 2015-2022 Corrient '!H$5:H$1012,'PIB-Mpal 2015-2022 Corrient '!$A$5:$A$1012,$W$2,'PIB-Mpal 2015-2022 Corrient '!$E$5:$E$1012,$A47)</f>
        <v>13.736587981890473</v>
      </c>
      <c r="F47" s="51">
        <f>SUMIFS('PIB-Mpal 2015-2022 Corrient '!I$5:I$1012,'PIB-Mpal 2015-2022 Corrient '!$A$5:$A$1012,$W$2,'PIB-Mpal 2015-2022 Corrient '!$E$5:$E$1012,$A47)</f>
        <v>7.731731975945063</v>
      </c>
      <c r="G47" s="51">
        <f>SUMIFS('PIB-Mpal 2015-2022 Corrient '!K$5:K$1012,'PIB-Mpal 2015-2022 Corrient '!$A$5:$A$1012,$W$2,'PIB-Mpal 2015-2022 Corrient '!$E$5:$E$1012,$A47)</f>
        <v>1.0120153983761389</v>
      </c>
      <c r="H47" s="51">
        <f>SUMIFS('PIB-Mpal 2015-2022 Corrient '!L$5:L$1012,'PIB-Mpal 2015-2022 Corrient '!$A$5:$A$1012,$W$2,'PIB-Mpal 2015-2022 Corrient '!$E$5:$E$1012,$A47)</f>
        <v>3.682042445843339</v>
      </c>
      <c r="I47" s="51">
        <f>SUMIFS('PIB-Mpal 2015-2022 Corrient '!N$5:N$1012,'PIB-Mpal 2015-2022 Corrient '!$A$5:$A$1012,$W$2,'PIB-Mpal 2015-2022 Corrient '!$E$5:$E$1012,$A47)</f>
        <v>3.3051990097555146</v>
      </c>
      <c r="J47" s="51">
        <f>SUMIFS('PIB-Mpal 2015-2022 Corrient '!O$5:O$1012,'PIB-Mpal 2015-2022 Corrient '!$A$5:$A$1012,$W$2,'PIB-Mpal 2015-2022 Corrient '!$E$5:$E$1012,$A47)</f>
        <v>10.833082191321918</v>
      </c>
      <c r="K47" s="51">
        <f>SUMIFS('PIB-Mpal 2015-2022 Corrient '!P$5:P$1012,'PIB-Mpal 2015-2022 Corrient '!$A$5:$A$1012,$W$2,'PIB-Mpal 2015-2022 Corrient '!$E$5:$E$1012,$A47)</f>
        <v>1.946116126689278</v>
      </c>
      <c r="L47" s="51">
        <f>SUMIFS('PIB-Mpal 2015-2022 Corrient '!Q$5:Q$1012,'PIB-Mpal 2015-2022 Corrient '!$A$5:$A$1012,$W$2,'PIB-Mpal 2015-2022 Corrient '!$E$5:$E$1012,$A47)</f>
        <v>0.6556031243512798</v>
      </c>
      <c r="M47" s="51">
        <f>SUMIFS('PIB-Mpal 2015-2022 Corrient '!R$5:R$1012,'PIB-Mpal 2015-2022 Corrient '!$A$5:$A$1012,$W$2,'PIB-Mpal 2015-2022 Corrient '!$E$5:$E$1012,$A47)</f>
        <v>7.926442861101228</v>
      </c>
      <c r="N47" s="51">
        <f>SUMIFS('PIB-Mpal 2015-2022 Corrient '!S$5:S$1012,'PIB-Mpal 2015-2022 Corrient '!$A$5:$A$1012,$W$2,'PIB-Mpal 2015-2022 Corrient '!$E$5:$E$1012,$A47)</f>
        <v>7.381148409706503</v>
      </c>
      <c r="O47" s="51">
        <f>SUMIFS('PIB-Mpal 2015-2022 Corrient '!T$5:T$1012,'PIB-Mpal 2015-2022 Corrient '!$A$5:$A$1012,$W$2,'PIB-Mpal 2015-2022 Corrient '!$E$5:$E$1012,$A47)</f>
        <v>16.49563606542691</v>
      </c>
      <c r="P47" s="153">
        <f>SUMIFS('PIB-Mpal 2015-2022 Corrient '!U$5:U$1012,'PIB-Mpal 2015-2022 Corrient '!$A$5:$A$1012,$W$2,'PIB-Mpal 2015-2022 Corrient '!$E$5:$E$1012,$A47)</f>
        <v>3.3825996935461475</v>
      </c>
      <c r="Q47" s="159">
        <f>SUMIFS('PIB-Mpal 2015-2022 Corrient '!J$5:J$1012,'PIB-Mpal 2015-2022 Corrient '!$A$5:$A$1012,$W$2,'PIB-Mpal 2015-2022 Corrient '!$E$5:$E$1012,$A47)</f>
        <v>21.468319957835536</v>
      </c>
      <c r="R47" s="52">
        <f>SUMIFS('PIB-Mpal 2015-2022 Corrient '!M$5:M$1012,'PIB-Mpal 2015-2022 Corrient '!$A$5:$A$1012,$W$2,'PIB-Mpal 2015-2022 Corrient '!$E$5:$E$1012,$A47)</f>
        <v>4.694057844219478</v>
      </c>
      <c r="S47" s="53">
        <f>SUMIFS('PIB-Mpal 2015-2022 Corrient '!V$5:V$1012,'PIB-Mpal 2015-2022 Corrient '!$A$5:$A$1012,$W$2,'PIB-Mpal 2015-2022 Corrient '!$E$5:$E$1012,$A47)</f>
        <v>51.925827481898786</v>
      </c>
      <c r="T47" s="210">
        <f>SUMIFS('PIB-Mpal 2015-2022 Corrient '!W$5:W$1012,'PIB-Mpal 2015-2022 Corrient '!$A$5:$A$1012,$W$2,'PIB-Mpal 2015-2022 Corrient '!$E$5:$E$1012,$A47)</f>
        <v>78.0882052839538</v>
      </c>
      <c r="U47" s="206">
        <f>SUMIFS('PIB-Mpal 2015-2022 Corrient '!X$5:X$1012,'PIB-Mpal 2015-2022 Corrient '!$A$5:$A$1012,$W$2,'PIB-Mpal 2015-2022 Corrient '!$E$5:$E$1012,$A47)</f>
        <v>8.747133229322726</v>
      </c>
      <c r="V47" s="90">
        <f>SUMIFS('PIB-Mpal 2015-2022 Corrient '!Y$5:Y$1012,'PIB-Mpal 2015-2022 Corrient '!$A$5:$A$1012,$W$2,'PIB-Mpal 2015-2022 Corrient '!$E$5:$E$1012,$A47)</f>
        <v>86.83533851327653</v>
      </c>
      <c r="W47" s="94">
        <f t="shared" si="3"/>
        <v>0.000408608126194161</v>
      </c>
      <c r="X47" s="273">
        <f>INDEX(POBLACION!$C$4:$W$128,MATCH(A47,POBLACION!$A$4:$A$128,0),MATCH($W$2,POBLACION!$C$3:$W$3,0))</f>
        <v>4154</v>
      </c>
      <c r="Y47" s="263">
        <f t="shared" si="5"/>
        <v>18798.31614924261</v>
      </c>
      <c r="Z47" s="275">
        <f t="shared" si="6"/>
        <v>20904.029492844613</v>
      </c>
      <c r="AA47" s="278">
        <f t="shared" si="7"/>
        <v>4.274118949271996</v>
      </c>
      <c r="AB47" s="278">
        <f t="shared" si="8"/>
        <v>4.32023000945227</v>
      </c>
      <c r="AG47" s="287"/>
      <c r="AH47" s="288"/>
      <c r="AI47" s="289"/>
      <c r="AJ47" s="282"/>
      <c r="AK47" s="282"/>
      <c r="AL47" s="282"/>
      <c r="AM47" s="282"/>
      <c r="AN47" s="282"/>
      <c r="AO47" s="282"/>
      <c r="AP47" s="282"/>
    </row>
    <row r="48" spans="1:42" ht="15">
      <c r="A48" s="35" t="s">
        <v>227</v>
      </c>
      <c r="B48" s="32" t="s">
        <v>73</v>
      </c>
      <c r="C48" s="33" t="s">
        <v>362</v>
      </c>
      <c r="D48" s="32" t="s">
        <v>80</v>
      </c>
      <c r="E48" s="51">
        <f>SUMIFS('PIB-Mpal 2015-2022 Corrient '!H$5:H$1012,'PIB-Mpal 2015-2022 Corrient '!$A$5:$A$1012,$W$2,'PIB-Mpal 2015-2022 Corrient '!$E$5:$E$1012,$A48)</f>
        <v>206.76029512621813</v>
      </c>
      <c r="F48" s="51">
        <f>SUMIFS('PIB-Mpal 2015-2022 Corrient '!I$5:I$1012,'PIB-Mpal 2015-2022 Corrient '!$A$5:$A$1012,$W$2,'PIB-Mpal 2015-2022 Corrient '!$E$5:$E$1012,$A48)</f>
        <v>116.60470864907575</v>
      </c>
      <c r="G48" s="51">
        <f>SUMIFS('PIB-Mpal 2015-2022 Corrient '!K$5:K$1012,'PIB-Mpal 2015-2022 Corrient '!$A$5:$A$1012,$W$2,'PIB-Mpal 2015-2022 Corrient '!$E$5:$E$1012,$A48)</f>
        <v>43.81682900084283</v>
      </c>
      <c r="H48" s="51">
        <f>SUMIFS('PIB-Mpal 2015-2022 Corrient '!L$5:L$1012,'PIB-Mpal 2015-2022 Corrient '!$A$5:$A$1012,$W$2,'PIB-Mpal 2015-2022 Corrient '!$E$5:$E$1012,$A48)</f>
        <v>9.404276679882877</v>
      </c>
      <c r="I48" s="51">
        <f>SUMIFS('PIB-Mpal 2015-2022 Corrient '!N$5:N$1012,'PIB-Mpal 2015-2022 Corrient '!$A$5:$A$1012,$W$2,'PIB-Mpal 2015-2022 Corrient '!$E$5:$E$1012,$A48)</f>
        <v>31.600964649741083</v>
      </c>
      <c r="J48" s="51">
        <f>SUMIFS('PIB-Mpal 2015-2022 Corrient '!O$5:O$1012,'PIB-Mpal 2015-2022 Corrient '!$A$5:$A$1012,$W$2,'PIB-Mpal 2015-2022 Corrient '!$E$5:$E$1012,$A48)</f>
        <v>94.66671123570535</v>
      </c>
      <c r="K48" s="51">
        <f>SUMIFS('PIB-Mpal 2015-2022 Corrient '!P$5:P$1012,'PIB-Mpal 2015-2022 Corrient '!$A$5:$A$1012,$W$2,'PIB-Mpal 2015-2022 Corrient '!$E$5:$E$1012,$A48)</f>
        <v>12.269758038230275</v>
      </c>
      <c r="L48" s="51">
        <f>SUMIFS('PIB-Mpal 2015-2022 Corrient '!Q$5:Q$1012,'PIB-Mpal 2015-2022 Corrient '!$A$5:$A$1012,$W$2,'PIB-Mpal 2015-2022 Corrient '!$E$5:$E$1012,$A48)</f>
        <v>10.293189730880266</v>
      </c>
      <c r="M48" s="51">
        <f>SUMIFS('PIB-Mpal 2015-2022 Corrient '!R$5:R$1012,'PIB-Mpal 2015-2022 Corrient '!$A$5:$A$1012,$W$2,'PIB-Mpal 2015-2022 Corrient '!$E$5:$E$1012,$A48)</f>
        <v>37.852062133576254</v>
      </c>
      <c r="N48" s="51">
        <f>SUMIFS('PIB-Mpal 2015-2022 Corrient '!S$5:S$1012,'PIB-Mpal 2015-2022 Corrient '!$A$5:$A$1012,$W$2,'PIB-Mpal 2015-2022 Corrient '!$E$5:$E$1012,$A48)</f>
        <v>48.768948686620426</v>
      </c>
      <c r="O48" s="51">
        <f>SUMIFS('PIB-Mpal 2015-2022 Corrient '!T$5:T$1012,'PIB-Mpal 2015-2022 Corrient '!$A$5:$A$1012,$W$2,'PIB-Mpal 2015-2022 Corrient '!$E$5:$E$1012,$A48)</f>
        <v>35.30969613814005</v>
      </c>
      <c r="P48" s="153">
        <f>SUMIFS('PIB-Mpal 2015-2022 Corrient '!U$5:U$1012,'PIB-Mpal 2015-2022 Corrient '!$A$5:$A$1012,$W$2,'PIB-Mpal 2015-2022 Corrient '!$E$5:$E$1012,$A48)</f>
        <v>20.043694759302944</v>
      </c>
      <c r="Q48" s="159">
        <f>SUMIFS('PIB-Mpal 2015-2022 Corrient '!J$5:J$1012,'PIB-Mpal 2015-2022 Corrient '!$A$5:$A$1012,$W$2,'PIB-Mpal 2015-2022 Corrient '!$E$5:$E$1012,$A48)</f>
        <v>323.36500377529387</v>
      </c>
      <c r="R48" s="52">
        <f>SUMIFS('PIB-Mpal 2015-2022 Corrient '!M$5:M$1012,'PIB-Mpal 2015-2022 Corrient '!$A$5:$A$1012,$W$2,'PIB-Mpal 2015-2022 Corrient '!$E$5:$E$1012,$A48)</f>
        <v>53.22110568072571</v>
      </c>
      <c r="S48" s="53">
        <f>SUMIFS('PIB-Mpal 2015-2022 Corrient '!V$5:V$1012,'PIB-Mpal 2015-2022 Corrient '!$A$5:$A$1012,$W$2,'PIB-Mpal 2015-2022 Corrient '!$E$5:$E$1012,$A48)</f>
        <v>290.8050253721966</v>
      </c>
      <c r="T48" s="210">
        <f>SUMIFS('PIB-Mpal 2015-2022 Corrient '!W$5:W$1012,'PIB-Mpal 2015-2022 Corrient '!$A$5:$A$1012,$W$2,'PIB-Mpal 2015-2022 Corrient '!$E$5:$E$1012,$A48)</f>
        <v>667.3911348282162</v>
      </c>
      <c r="U48" s="206">
        <f>SUMIFS('PIB-Mpal 2015-2022 Corrient '!X$5:X$1012,'PIB-Mpal 2015-2022 Corrient '!$A$5:$A$1012,$W$2,'PIB-Mpal 2015-2022 Corrient '!$E$5:$E$1012,$A48)</f>
        <v>74.75852660697382</v>
      </c>
      <c r="V48" s="90">
        <f>SUMIFS('PIB-Mpal 2015-2022 Corrient '!Y$5:Y$1012,'PIB-Mpal 2015-2022 Corrient '!$A$5:$A$1012,$W$2,'PIB-Mpal 2015-2022 Corrient '!$E$5:$E$1012,$A48)</f>
        <v>742.14966143519</v>
      </c>
      <c r="W48" s="94">
        <f t="shared" si="3"/>
        <v>0.003492223185935981</v>
      </c>
      <c r="X48" s="273">
        <f>INDEX(POBLACION!$C$4:$W$128,MATCH(A48,POBLACION!$A$4:$A$128,0),MATCH($W$2,POBLACION!$C$3:$W$3,0))</f>
        <v>20020</v>
      </c>
      <c r="Y48" s="263">
        <f t="shared" si="5"/>
        <v>33336.22052088992</v>
      </c>
      <c r="Z48" s="275">
        <f t="shared" si="6"/>
        <v>37070.412659100395</v>
      </c>
      <c r="AA48" s="278">
        <f t="shared" si="7"/>
        <v>4.522916360340057</v>
      </c>
      <c r="AB48" s="278">
        <f t="shared" si="8"/>
        <v>4.56902742052033</v>
      </c>
      <c r="AG48" s="287"/>
      <c r="AH48" s="288"/>
      <c r="AI48" s="289"/>
      <c r="AJ48" s="282"/>
      <c r="AK48" s="282"/>
      <c r="AL48" s="282"/>
      <c r="AM48" s="282"/>
      <c r="AN48" s="282"/>
      <c r="AO48" s="282"/>
      <c r="AP48" s="282"/>
    </row>
    <row r="49" spans="1:42" ht="15">
      <c r="A49" s="35" t="s">
        <v>228</v>
      </c>
      <c r="B49" s="32" t="s">
        <v>73</v>
      </c>
      <c r="C49" s="33" t="s">
        <v>362</v>
      </c>
      <c r="D49" s="32" t="s">
        <v>81</v>
      </c>
      <c r="E49" s="51">
        <f>SUMIFS('PIB-Mpal 2015-2022 Corrient '!H$5:H$1012,'PIB-Mpal 2015-2022 Corrient '!$A$5:$A$1012,$W$2,'PIB-Mpal 2015-2022 Corrient '!$E$5:$E$1012,$A49)</f>
        <v>121.97473303562657</v>
      </c>
      <c r="F49" s="51">
        <f>SUMIFS('PIB-Mpal 2015-2022 Corrient '!I$5:I$1012,'PIB-Mpal 2015-2022 Corrient '!$A$5:$A$1012,$W$2,'PIB-Mpal 2015-2022 Corrient '!$E$5:$E$1012,$A49)</f>
        <v>0</v>
      </c>
      <c r="G49" s="51">
        <f>SUMIFS('PIB-Mpal 2015-2022 Corrient '!K$5:K$1012,'PIB-Mpal 2015-2022 Corrient '!$A$5:$A$1012,$W$2,'PIB-Mpal 2015-2022 Corrient '!$E$5:$E$1012,$A49)</f>
        <v>242.71986083949338</v>
      </c>
      <c r="H49" s="51">
        <f>SUMIFS('PIB-Mpal 2015-2022 Corrient '!L$5:L$1012,'PIB-Mpal 2015-2022 Corrient '!$A$5:$A$1012,$W$2,'PIB-Mpal 2015-2022 Corrient '!$E$5:$E$1012,$A49)</f>
        <v>40.861598436968734</v>
      </c>
      <c r="I49" s="51">
        <f>SUMIFS('PIB-Mpal 2015-2022 Corrient '!N$5:N$1012,'PIB-Mpal 2015-2022 Corrient '!$A$5:$A$1012,$W$2,'PIB-Mpal 2015-2022 Corrient '!$E$5:$E$1012,$A49)</f>
        <v>27.421379235471147</v>
      </c>
      <c r="J49" s="51">
        <f>SUMIFS('PIB-Mpal 2015-2022 Corrient '!O$5:O$1012,'PIB-Mpal 2015-2022 Corrient '!$A$5:$A$1012,$W$2,'PIB-Mpal 2015-2022 Corrient '!$E$5:$E$1012,$A49)</f>
        <v>51.51932861468553</v>
      </c>
      <c r="K49" s="51">
        <f>SUMIFS('PIB-Mpal 2015-2022 Corrient '!P$5:P$1012,'PIB-Mpal 2015-2022 Corrient '!$A$5:$A$1012,$W$2,'PIB-Mpal 2015-2022 Corrient '!$E$5:$E$1012,$A49)</f>
        <v>5.540572543786009</v>
      </c>
      <c r="L49" s="51">
        <f>SUMIFS('PIB-Mpal 2015-2022 Corrient '!Q$5:Q$1012,'PIB-Mpal 2015-2022 Corrient '!$A$5:$A$1012,$W$2,'PIB-Mpal 2015-2022 Corrient '!$E$5:$E$1012,$A49)</f>
        <v>5.5675238869318555</v>
      </c>
      <c r="M49" s="51">
        <f>SUMIFS('PIB-Mpal 2015-2022 Corrient '!R$5:R$1012,'PIB-Mpal 2015-2022 Corrient '!$A$5:$A$1012,$W$2,'PIB-Mpal 2015-2022 Corrient '!$E$5:$E$1012,$A49)</f>
        <v>18.619750474500798</v>
      </c>
      <c r="N49" s="51">
        <f>SUMIFS('PIB-Mpal 2015-2022 Corrient '!S$5:S$1012,'PIB-Mpal 2015-2022 Corrient '!$A$5:$A$1012,$W$2,'PIB-Mpal 2015-2022 Corrient '!$E$5:$E$1012,$A49)</f>
        <v>26.64405668030555</v>
      </c>
      <c r="O49" s="51">
        <f>SUMIFS('PIB-Mpal 2015-2022 Corrient '!T$5:T$1012,'PIB-Mpal 2015-2022 Corrient '!$A$5:$A$1012,$W$2,'PIB-Mpal 2015-2022 Corrient '!$E$5:$E$1012,$A49)</f>
        <v>21.14059715281943</v>
      </c>
      <c r="P49" s="153">
        <f>SUMIFS('PIB-Mpal 2015-2022 Corrient '!U$5:U$1012,'PIB-Mpal 2015-2022 Corrient '!$A$5:$A$1012,$W$2,'PIB-Mpal 2015-2022 Corrient '!$E$5:$E$1012,$A49)</f>
        <v>10.140359794537824</v>
      </c>
      <c r="Q49" s="159">
        <f>SUMIFS('PIB-Mpal 2015-2022 Corrient '!J$5:J$1012,'PIB-Mpal 2015-2022 Corrient '!$A$5:$A$1012,$W$2,'PIB-Mpal 2015-2022 Corrient '!$E$5:$E$1012,$A49)</f>
        <v>121.97473303562657</v>
      </c>
      <c r="R49" s="52">
        <f>SUMIFS('PIB-Mpal 2015-2022 Corrient '!M$5:M$1012,'PIB-Mpal 2015-2022 Corrient '!$A$5:$A$1012,$W$2,'PIB-Mpal 2015-2022 Corrient '!$E$5:$E$1012,$A49)</f>
        <v>283.5814592764621</v>
      </c>
      <c r="S49" s="53">
        <f>SUMIFS('PIB-Mpal 2015-2022 Corrient '!V$5:V$1012,'PIB-Mpal 2015-2022 Corrient '!$A$5:$A$1012,$W$2,'PIB-Mpal 2015-2022 Corrient '!$E$5:$E$1012,$A49)</f>
        <v>166.59356838303813</v>
      </c>
      <c r="T49" s="210">
        <f>SUMIFS('PIB-Mpal 2015-2022 Corrient '!W$5:W$1012,'PIB-Mpal 2015-2022 Corrient '!$A$5:$A$1012,$W$2,'PIB-Mpal 2015-2022 Corrient '!$E$5:$E$1012,$A49)</f>
        <v>572.1497606951268</v>
      </c>
      <c r="U49" s="206">
        <f>SUMIFS('PIB-Mpal 2015-2022 Corrient '!X$5:X$1012,'PIB-Mpal 2015-2022 Corrient '!$A$5:$A$1012,$W$2,'PIB-Mpal 2015-2022 Corrient '!$E$5:$E$1012,$A49)</f>
        <v>64.08996295569608</v>
      </c>
      <c r="V49" s="90">
        <f>SUMIFS('PIB-Mpal 2015-2022 Corrient '!Y$5:Y$1012,'PIB-Mpal 2015-2022 Corrient '!$A$5:$A$1012,$W$2,'PIB-Mpal 2015-2022 Corrient '!$E$5:$E$1012,$A49)</f>
        <v>636.239723650823</v>
      </c>
      <c r="W49" s="94">
        <f t="shared" si="3"/>
        <v>0.0029938585573833576</v>
      </c>
      <c r="X49" s="273">
        <f>INDEX(POBLACION!$C$4:$W$128,MATCH(A49,POBLACION!$A$4:$A$128,0),MATCH($W$2,POBLACION!$C$3:$W$3,0))</f>
        <v>11873</v>
      </c>
      <c r="Y49" s="263">
        <f t="shared" si="5"/>
        <v>48189.14854671329</v>
      </c>
      <c r="Z49" s="275">
        <f t="shared" si="6"/>
        <v>53587.10718864844</v>
      </c>
      <c r="AA49" s="278">
        <f t="shared" si="7"/>
        <v>4.682949252826819</v>
      </c>
      <c r="AB49" s="278">
        <f t="shared" si="8"/>
        <v>4.729060313007093</v>
      </c>
      <c r="AG49" s="287"/>
      <c r="AH49" s="288"/>
      <c r="AI49" s="289"/>
      <c r="AJ49" s="282"/>
      <c r="AK49" s="282"/>
      <c r="AL49" s="282"/>
      <c r="AM49" s="282"/>
      <c r="AN49" s="282"/>
      <c r="AO49" s="282"/>
      <c r="AP49" s="282"/>
    </row>
    <row r="50" spans="1:42" ht="15">
      <c r="A50" s="35" t="s">
        <v>229</v>
      </c>
      <c r="B50" s="32" t="s">
        <v>73</v>
      </c>
      <c r="C50" s="33" t="s">
        <v>362</v>
      </c>
      <c r="D50" s="32" t="s">
        <v>82</v>
      </c>
      <c r="E50" s="51">
        <f>SUMIFS('PIB-Mpal 2015-2022 Corrient '!H$5:H$1012,'PIB-Mpal 2015-2022 Corrient '!$A$5:$A$1012,$W$2,'PIB-Mpal 2015-2022 Corrient '!$E$5:$E$1012,$A50)</f>
        <v>37.047271087449786</v>
      </c>
      <c r="F50" s="51">
        <f>SUMIFS('PIB-Mpal 2015-2022 Corrient '!I$5:I$1012,'PIB-Mpal 2015-2022 Corrient '!$A$5:$A$1012,$W$2,'PIB-Mpal 2015-2022 Corrient '!$E$5:$E$1012,$A50)</f>
        <v>20.864253914772497</v>
      </c>
      <c r="G50" s="51">
        <f>SUMIFS('PIB-Mpal 2015-2022 Corrient '!K$5:K$1012,'PIB-Mpal 2015-2022 Corrient '!$A$5:$A$1012,$W$2,'PIB-Mpal 2015-2022 Corrient '!$E$5:$E$1012,$A50)</f>
        <v>17.098710495352606</v>
      </c>
      <c r="H50" s="51">
        <f>SUMIFS('PIB-Mpal 2015-2022 Corrient '!L$5:L$1012,'PIB-Mpal 2015-2022 Corrient '!$A$5:$A$1012,$W$2,'PIB-Mpal 2015-2022 Corrient '!$E$5:$E$1012,$A50)</f>
        <v>15.088982784787227</v>
      </c>
      <c r="I50" s="51">
        <f>SUMIFS('PIB-Mpal 2015-2022 Corrient '!N$5:N$1012,'PIB-Mpal 2015-2022 Corrient '!$A$5:$A$1012,$W$2,'PIB-Mpal 2015-2022 Corrient '!$E$5:$E$1012,$A50)</f>
        <v>53.511545678337015</v>
      </c>
      <c r="J50" s="51">
        <f>SUMIFS('PIB-Mpal 2015-2022 Corrient '!O$5:O$1012,'PIB-Mpal 2015-2022 Corrient '!$A$5:$A$1012,$W$2,'PIB-Mpal 2015-2022 Corrient '!$E$5:$E$1012,$A50)</f>
        <v>126.19789976717063</v>
      </c>
      <c r="K50" s="51">
        <f>SUMIFS('PIB-Mpal 2015-2022 Corrient '!P$5:P$1012,'PIB-Mpal 2015-2022 Corrient '!$A$5:$A$1012,$W$2,'PIB-Mpal 2015-2022 Corrient '!$E$5:$E$1012,$A50)</f>
        <v>15.377938565543797</v>
      </c>
      <c r="L50" s="51">
        <f>SUMIFS('PIB-Mpal 2015-2022 Corrient '!Q$5:Q$1012,'PIB-Mpal 2015-2022 Corrient '!$A$5:$A$1012,$W$2,'PIB-Mpal 2015-2022 Corrient '!$E$5:$E$1012,$A50)</f>
        <v>5.891735939305143</v>
      </c>
      <c r="M50" s="51">
        <f>SUMIFS('PIB-Mpal 2015-2022 Corrient '!R$5:R$1012,'PIB-Mpal 2015-2022 Corrient '!$A$5:$A$1012,$W$2,'PIB-Mpal 2015-2022 Corrient '!$E$5:$E$1012,$A50)</f>
        <v>64.23057368763777</v>
      </c>
      <c r="N50" s="51">
        <f>SUMIFS('PIB-Mpal 2015-2022 Corrient '!S$5:S$1012,'PIB-Mpal 2015-2022 Corrient '!$A$5:$A$1012,$W$2,'PIB-Mpal 2015-2022 Corrient '!$E$5:$E$1012,$A50)</f>
        <v>58.36005775176644</v>
      </c>
      <c r="O50" s="51">
        <f>SUMIFS('PIB-Mpal 2015-2022 Corrient '!T$5:T$1012,'PIB-Mpal 2015-2022 Corrient '!$A$5:$A$1012,$W$2,'PIB-Mpal 2015-2022 Corrient '!$E$5:$E$1012,$A50)</f>
        <v>71.83132972502789</v>
      </c>
      <c r="P50" s="153">
        <f>SUMIFS('PIB-Mpal 2015-2022 Corrient '!U$5:U$1012,'PIB-Mpal 2015-2022 Corrient '!$A$5:$A$1012,$W$2,'PIB-Mpal 2015-2022 Corrient '!$E$5:$E$1012,$A50)</f>
        <v>32.123254926653026</v>
      </c>
      <c r="Q50" s="159">
        <f>SUMIFS('PIB-Mpal 2015-2022 Corrient '!J$5:J$1012,'PIB-Mpal 2015-2022 Corrient '!$A$5:$A$1012,$W$2,'PIB-Mpal 2015-2022 Corrient '!$E$5:$E$1012,$A50)</f>
        <v>57.911525002222284</v>
      </c>
      <c r="R50" s="52">
        <f>SUMIFS('PIB-Mpal 2015-2022 Corrient '!M$5:M$1012,'PIB-Mpal 2015-2022 Corrient '!$A$5:$A$1012,$W$2,'PIB-Mpal 2015-2022 Corrient '!$E$5:$E$1012,$A50)</f>
        <v>32.18769328013983</v>
      </c>
      <c r="S50" s="53">
        <f>SUMIFS('PIB-Mpal 2015-2022 Corrient '!V$5:V$1012,'PIB-Mpal 2015-2022 Corrient '!$A$5:$A$1012,$W$2,'PIB-Mpal 2015-2022 Corrient '!$E$5:$E$1012,$A50)</f>
        <v>427.5243360414417</v>
      </c>
      <c r="T50" s="210">
        <f>SUMIFS('PIB-Mpal 2015-2022 Corrient '!W$5:W$1012,'PIB-Mpal 2015-2022 Corrient '!$A$5:$A$1012,$W$2,'PIB-Mpal 2015-2022 Corrient '!$E$5:$E$1012,$A50)</f>
        <v>517.6235543238039</v>
      </c>
      <c r="U50" s="206">
        <f>SUMIFS('PIB-Mpal 2015-2022 Corrient '!X$5:X$1012,'PIB-Mpal 2015-2022 Corrient '!$A$5:$A$1012,$W$2,'PIB-Mpal 2015-2022 Corrient '!$E$5:$E$1012,$A50)</f>
        <v>57.98215205281807</v>
      </c>
      <c r="V50" s="90">
        <f>SUMIFS('PIB-Mpal 2015-2022 Corrient '!Y$5:Y$1012,'PIB-Mpal 2015-2022 Corrient '!$A$5:$A$1012,$W$2,'PIB-Mpal 2015-2022 Corrient '!$E$5:$E$1012,$A50)</f>
        <v>575.6057063766219</v>
      </c>
      <c r="W50" s="94">
        <f t="shared" si="3"/>
        <v>0.002708542088233558</v>
      </c>
      <c r="X50" s="273">
        <f>INDEX(POBLACION!$C$4:$W$128,MATCH(A50,POBLACION!$A$4:$A$128,0),MATCH($W$2,POBLACION!$C$3:$W$3,0))</f>
        <v>10225</v>
      </c>
      <c r="Y50" s="263">
        <f t="shared" si="5"/>
        <v>50623.330496215545</v>
      </c>
      <c r="Z50" s="275">
        <f t="shared" si="6"/>
        <v>56293.956613850554</v>
      </c>
      <c r="AA50" s="278">
        <f t="shared" si="7"/>
        <v>4.704350713887184</v>
      </c>
      <c r="AB50" s="278">
        <f t="shared" si="8"/>
        <v>4.750461774067458</v>
      </c>
      <c r="AG50" s="287"/>
      <c r="AH50" s="288"/>
      <c r="AI50" s="289"/>
      <c r="AJ50" s="282"/>
      <c r="AK50" s="282"/>
      <c r="AL50" s="282"/>
      <c r="AM50" s="282"/>
      <c r="AN50" s="282"/>
      <c r="AO50" s="282"/>
      <c r="AP50" s="282"/>
    </row>
    <row r="51" spans="1:42" ht="15">
      <c r="A51" s="35" t="s">
        <v>230</v>
      </c>
      <c r="B51" s="32" t="s">
        <v>73</v>
      </c>
      <c r="C51" s="33" t="s">
        <v>362</v>
      </c>
      <c r="D51" s="32" t="s">
        <v>83</v>
      </c>
      <c r="E51" s="51">
        <f>SUMIFS('PIB-Mpal 2015-2022 Corrient '!H$5:H$1012,'PIB-Mpal 2015-2022 Corrient '!$A$5:$A$1012,$W$2,'PIB-Mpal 2015-2022 Corrient '!$E$5:$E$1012,$A51)</f>
        <v>15.837755291469739</v>
      </c>
      <c r="F51" s="51">
        <f>SUMIFS('PIB-Mpal 2015-2022 Corrient '!I$5:I$1012,'PIB-Mpal 2015-2022 Corrient '!$A$5:$A$1012,$W$2,'PIB-Mpal 2015-2022 Corrient '!$E$5:$E$1012,$A51)</f>
        <v>0</v>
      </c>
      <c r="G51" s="51">
        <f>SUMIFS('PIB-Mpal 2015-2022 Corrient '!K$5:K$1012,'PIB-Mpal 2015-2022 Corrient '!$A$5:$A$1012,$W$2,'PIB-Mpal 2015-2022 Corrient '!$E$5:$E$1012,$A51)</f>
        <v>0.885178754862324</v>
      </c>
      <c r="H51" s="51">
        <f>SUMIFS('PIB-Mpal 2015-2022 Corrient '!L$5:L$1012,'PIB-Mpal 2015-2022 Corrient '!$A$5:$A$1012,$W$2,'PIB-Mpal 2015-2022 Corrient '!$E$5:$E$1012,$A51)</f>
        <v>5.6311385404209595</v>
      </c>
      <c r="I51" s="51">
        <f>SUMIFS('PIB-Mpal 2015-2022 Corrient '!N$5:N$1012,'PIB-Mpal 2015-2022 Corrient '!$A$5:$A$1012,$W$2,'PIB-Mpal 2015-2022 Corrient '!$E$5:$E$1012,$A51)</f>
        <v>7.932335083461026</v>
      </c>
      <c r="J51" s="51">
        <f>SUMIFS('PIB-Mpal 2015-2022 Corrient '!O$5:O$1012,'PIB-Mpal 2015-2022 Corrient '!$A$5:$A$1012,$W$2,'PIB-Mpal 2015-2022 Corrient '!$E$5:$E$1012,$A51)</f>
        <v>15.25774798660808</v>
      </c>
      <c r="K51" s="51">
        <f>SUMIFS('PIB-Mpal 2015-2022 Corrient '!P$5:P$1012,'PIB-Mpal 2015-2022 Corrient '!$A$5:$A$1012,$W$2,'PIB-Mpal 2015-2022 Corrient '!$E$5:$E$1012,$A51)</f>
        <v>2.497289897259841</v>
      </c>
      <c r="L51" s="51">
        <f>SUMIFS('PIB-Mpal 2015-2022 Corrient '!Q$5:Q$1012,'PIB-Mpal 2015-2022 Corrient '!$A$5:$A$1012,$W$2,'PIB-Mpal 2015-2022 Corrient '!$E$5:$E$1012,$A51)</f>
        <v>1.2648664660231144</v>
      </c>
      <c r="M51" s="51">
        <f>SUMIFS('PIB-Mpal 2015-2022 Corrient '!R$5:R$1012,'PIB-Mpal 2015-2022 Corrient '!$A$5:$A$1012,$W$2,'PIB-Mpal 2015-2022 Corrient '!$E$5:$E$1012,$A51)</f>
        <v>8.738695204345554</v>
      </c>
      <c r="N51" s="51">
        <f>SUMIFS('PIB-Mpal 2015-2022 Corrient '!S$5:S$1012,'PIB-Mpal 2015-2022 Corrient '!$A$5:$A$1012,$W$2,'PIB-Mpal 2015-2022 Corrient '!$E$5:$E$1012,$A51)</f>
        <v>9.092268242110347</v>
      </c>
      <c r="O51" s="51">
        <f>SUMIFS('PIB-Mpal 2015-2022 Corrient '!T$5:T$1012,'PIB-Mpal 2015-2022 Corrient '!$A$5:$A$1012,$W$2,'PIB-Mpal 2015-2022 Corrient '!$E$5:$E$1012,$A51)</f>
        <v>18.07518226445258</v>
      </c>
      <c r="P51" s="153">
        <f>SUMIFS('PIB-Mpal 2015-2022 Corrient '!U$5:U$1012,'PIB-Mpal 2015-2022 Corrient '!$A$5:$A$1012,$W$2,'PIB-Mpal 2015-2022 Corrient '!$E$5:$E$1012,$A51)</f>
        <v>5.65068338429344</v>
      </c>
      <c r="Q51" s="159">
        <f>SUMIFS('PIB-Mpal 2015-2022 Corrient '!J$5:J$1012,'PIB-Mpal 2015-2022 Corrient '!$A$5:$A$1012,$W$2,'PIB-Mpal 2015-2022 Corrient '!$E$5:$E$1012,$A51)</f>
        <v>15.837755291469739</v>
      </c>
      <c r="R51" s="52">
        <f>SUMIFS('PIB-Mpal 2015-2022 Corrient '!M$5:M$1012,'PIB-Mpal 2015-2022 Corrient '!$A$5:$A$1012,$W$2,'PIB-Mpal 2015-2022 Corrient '!$E$5:$E$1012,$A51)</f>
        <v>6.516317295283283</v>
      </c>
      <c r="S51" s="53">
        <f>SUMIFS('PIB-Mpal 2015-2022 Corrient '!V$5:V$1012,'PIB-Mpal 2015-2022 Corrient '!$A$5:$A$1012,$W$2,'PIB-Mpal 2015-2022 Corrient '!$E$5:$E$1012,$A51)</f>
        <v>68.50906852855398</v>
      </c>
      <c r="T51" s="210">
        <f>SUMIFS('PIB-Mpal 2015-2022 Corrient '!W$5:W$1012,'PIB-Mpal 2015-2022 Corrient '!$A$5:$A$1012,$W$2,'PIB-Mpal 2015-2022 Corrient '!$E$5:$E$1012,$A51)</f>
        <v>90.863141115307</v>
      </c>
      <c r="U51" s="206">
        <f>SUMIFS('PIB-Mpal 2015-2022 Corrient '!X$5:X$1012,'PIB-Mpal 2015-2022 Corrient '!$A$5:$A$1012,$W$2,'PIB-Mpal 2015-2022 Corrient '!$E$5:$E$1012,$A51)</f>
        <v>10.178131230961489</v>
      </c>
      <c r="V51" s="90">
        <f>SUMIFS('PIB-Mpal 2015-2022 Corrient '!Y$5:Y$1012,'PIB-Mpal 2015-2022 Corrient '!$A$5:$A$1012,$W$2,'PIB-Mpal 2015-2022 Corrient '!$E$5:$E$1012,$A51)</f>
        <v>101.04127234626849</v>
      </c>
      <c r="W51" s="94">
        <f t="shared" si="3"/>
        <v>0.00047545487434669557</v>
      </c>
      <c r="X51" s="273">
        <f>INDEX(POBLACION!$C$4:$W$128,MATCH(A51,POBLACION!$A$4:$A$128,0),MATCH($W$2,POBLACION!$C$3:$W$3,0))</f>
        <v>6860</v>
      </c>
      <c r="Y51" s="263">
        <f t="shared" si="5"/>
        <v>13245.35584771239</v>
      </c>
      <c r="Z51" s="275">
        <f t="shared" si="6"/>
        <v>14729.048446977913</v>
      </c>
      <c r="AA51" s="278">
        <f t="shared" si="7"/>
        <v>4.122063630479373</v>
      </c>
      <c r="AB51" s="278">
        <f t="shared" si="8"/>
        <v>4.168174690659647</v>
      </c>
      <c r="AG51" s="287"/>
      <c r="AH51" s="288"/>
      <c r="AI51" s="289"/>
      <c r="AJ51" s="282"/>
      <c r="AK51" s="282"/>
      <c r="AL51" s="282"/>
      <c r="AM51" s="282"/>
      <c r="AN51" s="282"/>
      <c r="AO51" s="282"/>
      <c r="AP51" s="282"/>
    </row>
    <row r="52" spans="1:42" ht="15">
      <c r="A52" s="35" t="s">
        <v>231</v>
      </c>
      <c r="B52" s="32" t="s">
        <v>73</v>
      </c>
      <c r="C52" s="33" t="s">
        <v>362</v>
      </c>
      <c r="D52" s="32" t="s">
        <v>85</v>
      </c>
      <c r="E52" s="51">
        <f>SUMIFS('PIB-Mpal 2015-2022 Corrient '!H$5:H$1012,'PIB-Mpal 2015-2022 Corrient '!$A$5:$A$1012,$W$2,'PIB-Mpal 2015-2022 Corrient '!$E$5:$E$1012,$A52)</f>
        <v>79.61470179334542</v>
      </c>
      <c r="F52" s="51">
        <f>SUMIFS('PIB-Mpal 2015-2022 Corrient '!I$5:I$1012,'PIB-Mpal 2015-2022 Corrient '!$A$5:$A$1012,$W$2,'PIB-Mpal 2015-2022 Corrient '!$E$5:$E$1012,$A52)</f>
        <v>0</v>
      </c>
      <c r="G52" s="51">
        <f>SUMIFS('PIB-Mpal 2015-2022 Corrient '!K$5:K$1012,'PIB-Mpal 2015-2022 Corrient '!$A$5:$A$1012,$W$2,'PIB-Mpal 2015-2022 Corrient '!$E$5:$E$1012,$A52)</f>
        <v>8.172301940179834</v>
      </c>
      <c r="H52" s="51">
        <f>SUMIFS('PIB-Mpal 2015-2022 Corrient '!L$5:L$1012,'PIB-Mpal 2015-2022 Corrient '!$A$5:$A$1012,$W$2,'PIB-Mpal 2015-2022 Corrient '!$E$5:$E$1012,$A52)</f>
        <v>12.339381616483488</v>
      </c>
      <c r="I52" s="51">
        <f>SUMIFS('PIB-Mpal 2015-2022 Corrient '!N$5:N$1012,'PIB-Mpal 2015-2022 Corrient '!$A$5:$A$1012,$W$2,'PIB-Mpal 2015-2022 Corrient '!$E$5:$E$1012,$A52)</f>
        <v>15.135772344529538</v>
      </c>
      <c r="J52" s="51">
        <f>SUMIFS('PIB-Mpal 2015-2022 Corrient '!O$5:O$1012,'PIB-Mpal 2015-2022 Corrient '!$A$5:$A$1012,$W$2,'PIB-Mpal 2015-2022 Corrient '!$E$5:$E$1012,$A52)</f>
        <v>55.322510975611436</v>
      </c>
      <c r="K52" s="51">
        <f>SUMIFS('PIB-Mpal 2015-2022 Corrient '!P$5:P$1012,'PIB-Mpal 2015-2022 Corrient '!$A$5:$A$1012,$W$2,'PIB-Mpal 2015-2022 Corrient '!$E$5:$E$1012,$A52)</f>
        <v>7.8492708272119085</v>
      </c>
      <c r="L52" s="51">
        <f>SUMIFS('PIB-Mpal 2015-2022 Corrient '!Q$5:Q$1012,'PIB-Mpal 2015-2022 Corrient '!$A$5:$A$1012,$W$2,'PIB-Mpal 2015-2022 Corrient '!$E$5:$E$1012,$A52)</f>
        <v>3.2235067506426516</v>
      </c>
      <c r="M52" s="51">
        <f>SUMIFS('PIB-Mpal 2015-2022 Corrient '!R$5:R$1012,'PIB-Mpal 2015-2022 Corrient '!$A$5:$A$1012,$W$2,'PIB-Mpal 2015-2022 Corrient '!$E$5:$E$1012,$A52)</f>
        <v>17.170200115708706</v>
      </c>
      <c r="N52" s="51">
        <f>SUMIFS('PIB-Mpal 2015-2022 Corrient '!S$5:S$1012,'PIB-Mpal 2015-2022 Corrient '!$A$5:$A$1012,$W$2,'PIB-Mpal 2015-2022 Corrient '!$E$5:$E$1012,$A52)</f>
        <v>38.13387270906403</v>
      </c>
      <c r="O52" s="51">
        <f>SUMIFS('PIB-Mpal 2015-2022 Corrient '!T$5:T$1012,'PIB-Mpal 2015-2022 Corrient '!$A$5:$A$1012,$W$2,'PIB-Mpal 2015-2022 Corrient '!$E$5:$E$1012,$A52)</f>
        <v>85.1502581659484</v>
      </c>
      <c r="P52" s="153">
        <f>SUMIFS('PIB-Mpal 2015-2022 Corrient '!U$5:U$1012,'PIB-Mpal 2015-2022 Corrient '!$A$5:$A$1012,$W$2,'PIB-Mpal 2015-2022 Corrient '!$E$5:$E$1012,$A52)</f>
        <v>14.776148312197776</v>
      </c>
      <c r="Q52" s="159">
        <f>SUMIFS('PIB-Mpal 2015-2022 Corrient '!J$5:J$1012,'PIB-Mpal 2015-2022 Corrient '!$A$5:$A$1012,$W$2,'PIB-Mpal 2015-2022 Corrient '!$E$5:$E$1012,$A52)</f>
        <v>79.61470179334542</v>
      </c>
      <c r="R52" s="52">
        <f>SUMIFS('PIB-Mpal 2015-2022 Corrient '!M$5:M$1012,'PIB-Mpal 2015-2022 Corrient '!$A$5:$A$1012,$W$2,'PIB-Mpal 2015-2022 Corrient '!$E$5:$E$1012,$A52)</f>
        <v>20.51168355666332</v>
      </c>
      <c r="S52" s="53">
        <f>SUMIFS('PIB-Mpal 2015-2022 Corrient '!V$5:V$1012,'PIB-Mpal 2015-2022 Corrient '!$A$5:$A$1012,$W$2,'PIB-Mpal 2015-2022 Corrient '!$E$5:$E$1012,$A52)</f>
        <v>236.76154020091445</v>
      </c>
      <c r="T52" s="210">
        <f>SUMIFS('PIB-Mpal 2015-2022 Corrient '!W$5:W$1012,'PIB-Mpal 2015-2022 Corrient '!$A$5:$A$1012,$W$2,'PIB-Mpal 2015-2022 Corrient '!$E$5:$E$1012,$A52)</f>
        <v>336.8879255509232</v>
      </c>
      <c r="U52" s="206">
        <f>SUMIFS('PIB-Mpal 2015-2022 Corrient '!X$5:X$1012,'PIB-Mpal 2015-2022 Corrient '!$A$5:$A$1012,$W$2,'PIB-Mpal 2015-2022 Corrient '!$E$5:$E$1012,$A52)</f>
        <v>37.736858689843835</v>
      </c>
      <c r="V52" s="90">
        <f>SUMIFS('PIB-Mpal 2015-2022 Corrient '!Y$5:Y$1012,'PIB-Mpal 2015-2022 Corrient '!$A$5:$A$1012,$W$2,'PIB-Mpal 2015-2022 Corrient '!$E$5:$E$1012,$A52)</f>
        <v>374.62478424076704</v>
      </c>
      <c r="W52" s="94">
        <f t="shared" si="3"/>
        <v>0.0017628160808183825</v>
      </c>
      <c r="X52" s="273">
        <f>INDEX(POBLACION!$C$4:$W$128,MATCH(A52,POBLACION!$A$4:$A$128,0),MATCH($W$2,POBLACION!$C$3:$W$3,0))</f>
        <v>28393</v>
      </c>
      <c r="Y52" s="263">
        <f t="shared" si="5"/>
        <v>11865.175414747411</v>
      </c>
      <c r="Z52" s="275">
        <f t="shared" si="6"/>
        <v>13194.265637331984</v>
      </c>
      <c r="AA52" s="278">
        <f t="shared" si="7"/>
        <v>4.074274163210223</v>
      </c>
      <c r="AB52" s="278">
        <f t="shared" si="8"/>
        <v>4.120385223390497</v>
      </c>
      <c r="AG52" s="287"/>
      <c r="AH52" s="288"/>
      <c r="AI52" s="289"/>
      <c r="AJ52" s="282"/>
      <c r="AK52" s="282"/>
      <c r="AL52" s="282"/>
      <c r="AM52" s="282"/>
      <c r="AN52" s="282"/>
      <c r="AO52" s="282"/>
      <c r="AP52" s="282"/>
    </row>
    <row r="53" spans="1:42" ht="15">
      <c r="A53" s="35" t="s">
        <v>232</v>
      </c>
      <c r="B53" s="32" t="s">
        <v>73</v>
      </c>
      <c r="C53" s="33" t="s">
        <v>362</v>
      </c>
      <c r="D53" s="32" t="s">
        <v>86</v>
      </c>
      <c r="E53" s="51">
        <f>SUMIFS('PIB-Mpal 2015-2022 Corrient '!H$5:H$1012,'PIB-Mpal 2015-2022 Corrient '!$A$5:$A$1012,$W$2,'PIB-Mpal 2015-2022 Corrient '!$E$5:$E$1012,$A53)</f>
        <v>33.25868831725141</v>
      </c>
      <c r="F53" s="51">
        <f>SUMIFS('PIB-Mpal 2015-2022 Corrient '!I$5:I$1012,'PIB-Mpal 2015-2022 Corrient '!$A$5:$A$1012,$W$2,'PIB-Mpal 2015-2022 Corrient '!$E$5:$E$1012,$A53)</f>
        <v>0</v>
      </c>
      <c r="G53" s="51">
        <f>SUMIFS('PIB-Mpal 2015-2022 Corrient '!K$5:K$1012,'PIB-Mpal 2015-2022 Corrient '!$A$5:$A$1012,$W$2,'PIB-Mpal 2015-2022 Corrient '!$E$5:$E$1012,$A53)</f>
        <v>0.5423205802293763</v>
      </c>
      <c r="H53" s="51">
        <f>SUMIFS('PIB-Mpal 2015-2022 Corrient '!L$5:L$1012,'PIB-Mpal 2015-2022 Corrient '!$A$5:$A$1012,$W$2,'PIB-Mpal 2015-2022 Corrient '!$E$5:$E$1012,$A53)</f>
        <v>6.112085795748311</v>
      </c>
      <c r="I53" s="51">
        <f>SUMIFS('PIB-Mpal 2015-2022 Corrient '!N$5:N$1012,'PIB-Mpal 2015-2022 Corrient '!$A$5:$A$1012,$W$2,'PIB-Mpal 2015-2022 Corrient '!$E$5:$E$1012,$A53)</f>
        <v>8.115962473794514</v>
      </c>
      <c r="J53" s="51">
        <f>SUMIFS('PIB-Mpal 2015-2022 Corrient '!O$5:O$1012,'PIB-Mpal 2015-2022 Corrient '!$A$5:$A$1012,$W$2,'PIB-Mpal 2015-2022 Corrient '!$E$5:$E$1012,$A53)</f>
        <v>10.723342182809194</v>
      </c>
      <c r="K53" s="51">
        <f>SUMIFS('PIB-Mpal 2015-2022 Corrient '!P$5:P$1012,'PIB-Mpal 2015-2022 Corrient '!$A$5:$A$1012,$W$2,'PIB-Mpal 2015-2022 Corrient '!$E$5:$E$1012,$A53)</f>
        <v>3.1910575022368604</v>
      </c>
      <c r="L53" s="51">
        <f>SUMIFS('PIB-Mpal 2015-2022 Corrient '!Q$5:Q$1012,'PIB-Mpal 2015-2022 Corrient '!$A$5:$A$1012,$W$2,'PIB-Mpal 2015-2022 Corrient '!$E$5:$E$1012,$A53)</f>
        <v>1.5493755962894513</v>
      </c>
      <c r="M53" s="51">
        <f>SUMIFS('PIB-Mpal 2015-2022 Corrient '!R$5:R$1012,'PIB-Mpal 2015-2022 Corrient '!$A$5:$A$1012,$W$2,'PIB-Mpal 2015-2022 Corrient '!$E$5:$E$1012,$A53)</f>
        <v>9.153159066553998</v>
      </c>
      <c r="N53" s="51">
        <f>SUMIFS('PIB-Mpal 2015-2022 Corrient '!S$5:S$1012,'PIB-Mpal 2015-2022 Corrient '!$A$5:$A$1012,$W$2,'PIB-Mpal 2015-2022 Corrient '!$E$5:$E$1012,$A53)</f>
        <v>10.954700232670593</v>
      </c>
      <c r="O53" s="51">
        <f>SUMIFS('PIB-Mpal 2015-2022 Corrient '!T$5:T$1012,'PIB-Mpal 2015-2022 Corrient '!$A$5:$A$1012,$W$2,'PIB-Mpal 2015-2022 Corrient '!$E$5:$E$1012,$A53)</f>
        <v>22.022829711587203</v>
      </c>
      <c r="P53" s="153">
        <f>SUMIFS('PIB-Mpal 2015-2022 Corrient '!U$5:U$1012,'PIB-Mpal 2015-2022 Corrient '!$A$5:$A$1012,$W$2,'PIB-Mpal 2015-2022 Corrient '!$E$5:$E$1012,$A53)</f>
        <v>5.145465292314084</v>
      </c>
      <c r="Q53" s="159">
        <f>SUMIFS('PIB-Mpal 2015-2022 Corrient '!J$5:J$1012,'PIB-Mpal 2015-2022 Corrient '!$A$5:$A$1012,$W$2,'PIB-Mpal 2015-2022 Corrient '!$E$5:$E$1012,$A53)</f>
        <v>33.25868831725141</v>
      </c>
      <c r="R53" s="52">
        <f>SUMIFS('PIB-Mpal 2015-2022 Corrient '!M$5:M$1012,'PIB-Mpal 2015-2022 Corrient '!$A$5:$A$1012,$W$2,'PIB-Mpal 2015-2022 Corrient '!$E$5:$E$1012,$A53)</f>
        <v>6.654406375977688</v>
      </c>
      <c r="S53" s="53">
        <f>SUMIFS('PIB-Mpal 2015-2022 Corrient '!V$5:V$1012,'PIB-Mpal 2015-2022 Corrient '!$A$5:$A$1012,$W$2,'PIB-Mpal 2015-2022 Corrient '!$E$5:$E$1012,$A53)</f>
        <v>70.8558920582559</v>
      </c>
      <c r="T53" s="210">
        <f>SUMIFS('PIB-Mpal 2015-2022 Corrient '!W$5:W$1012,'PIB-Mpal 2015-2022 Corrient '!$A$5:$A$1012,$W$2,'PIB-Mpal 2015-2022 Corrient '!$E$5:$E$1012,$A53)</f>
        <v>110.768986751485</v>
      </c>
      <c r="U53" s="206">
        <f>SUMIFS('PIB-Mpal 2015-2022 Corrient '!X$5:X$1012,'PIB-Mpal 2015-2022 Corrient '!$A$5:$A$1012,$W$2,'PIB-Mpal 2015-2022 Corrient '!$E$5:$E$1012,$A53)</f>
        <v>12.407905666022815</v>
      </c>
      <c r="V53" s="90">
        <f>SUMIFS('PIB-Mpal 2015-2022 Corrient '!Y$5:Y$1012,'PIB-Mpal 2015-2022 Corrient '!$A$5:$A$1012,$W$2,'PIB-Mpal 2015-2022 Corrient '!$E$5:$E$1012,$A53)</f>
        <v>123.17689241750782</v>
      </c>
      <c r="W53" s="94">
        <f t="shared" si="3"/>
        <v>0.0005796151666230028</v>
      </c>
      <c r="X53" s="273">
        <f>INDEX(POBLACION!$C$4:$W$128,MATCH(A53,POBLACION!$A$4:$A$128,0),MATCH($W$2,POBLACION!$C$3:$W$3,0))</f>
        <v>7531</v>
      </c>
      <c r="Y53" s="263">
        <f t="shared" si="5"/>
        <v>14708.403499068518</v>
      </c>
      <c r="Z53" s="275">
        <f t="shared" si="6"/>
        <v>16355.98093447189</v>
      </c>
      <c r="AA53" s="278">
        <f t="shared" si="7"/>
        <v>4.167565535462206</v>
      </c>
      <c r="AB53" s="278">
        <f t="shared" si="8"/>
        <v>4.21367659564248</v>
      </c>
      <c r="AG53" s="287"/>
      <c r="AH53" s="288"/>
      <c r="AI53" s="289"/>
      <c r="AJ53" s="282"/>
      <c r="AK53" s="282"/>
      <c r="AL53" s="282"/>
      <c r="AM53" s="282"/>
      <c r="AN53" s="282"/>
      <c r="AO53" s="282"/>
      <c r="AP53" s="282"/>
    </row>
    <row r="54" spans="1:42" ht="15">
      <c r="A54" s="35" t="s">
        <v>233</v>
      </c>
      <c r="B54" s="32" t="s">
        <v>73</v>
      </c>
      <c r="C54" s="33" t="s">
        <v>362</v>
      </c>
      <c r="D54" s="32" t="s">
        <v>87</v>
      </c>
      <c r="E54" s="51">
        <f>SUMIFS('PIB-Mpal 2015-2022 Corrient '!H$5:H$1012,'PIB-Mpal 2015-2022 Corrient '!$A$5:$A$1012,$W$2,'PIB-Mpal 2015-2022 Corrient '!$E$5:$E$1012,$A54)</f>
        <v>7.929895342094344</v>
      </c>
      <c r="F54" s="51">
        <f>SUMIFS('PIB-Mpal 2015-2022 Corrient '!I$5:I$1012,'PIB-Mpal 2015-2022 Corrient '!$A$5:$A$1012,$W$2,'PIB-Mpal 2015-2022 Corrient '!$E$5:$E$1012,$A54)</f>
        <v>0</v>
      </c>
      <c r="G54" s="51">
        <f>SUMIFS('PIB-Mpal 2015-2022 Corrient '!K$5:K$1012,'PIB-Mpal 2015-2022 Corrient '!$A$5:$A$1012,$W$2,'PIB-Mpal 2015-2022 Corrient '!$E$5:$E$1012,$A54)</f>
        <v>2.2057071982069045</v>
      </c>
      <c r="H54" s="51">
        <f>SUMIFS('PIB-Mpal 2015-2022 Corrient '!L$5:L$1012,'PIB-Mpal 2015-2022 Corrient '!$A$5:$A$1012,$W$2,'PIB-Mpal 2015-2022 Corrient '!$E$5:$E$1012,$A54)</f>
        <v>1.3188663357194743</v>
      </c>
      <c r="I54" s="51">
        <f>SUMIFS('PIB-Mpal 2015-2022 Corrient '!N$5:N$1012,'PIB-Mpal 2015-2022 Corrient '!$A$5:$A$1012,$W$2,'PIB-Mpal 2015-2022 Corrient '!$E$5:$E$1012,$A54)</f>
        <v>8.055689350654436</v>
      </c>
      <c r="J54" s="51">
        <f>SUMIFS('PIB-Mpal 2015-2022 Corrient '!O$5:O$1012,'PIB-Mpal 2015-2022 Corrient '!$A$5:$A$1012,$W$2,'PIB-Mpal 2015-2022 Corrient '!$E$5:$E$1012,$A54)</f>
        <v>7.842684318150491</v>
      </c>
      <c r="K54" s="51">
        <f>SUMIFS('PIB-Mpal 2015-2022 Corrient '!P$5:P$1012,'PIB-Mpal 2015-2022 Corrient '!$A$5:$A$1012,$W$2,'PIB-Mpal 2015-2022 Corrient '!$E$5:$E$1012,$A54)</f>
        <v>1.431299831846754</v>
      </c>
      <c r="L54" s="51">
        <f>SUMIFS('PIB-Mpal 2015-2022 Corrient '!Q$5:Q$1012,'PIB-Mpal 2015-2022 Corrient '!$A$5:$A$1012,$W$2,'PIB-Mpal 2015-2022 Corrient '!$E$5:$E$1012,$A54)</f>
        <v>0.7235261120311568</v>
      </c>
      <c r="M54" s="51">
        <f>SUMIFS('PIB-Mpal 2015-2022 Corrient '!R$5:R$1012,'PIB-Mpal 2015-2022 Corrient '!$A$5:$A$1012,$W$2,'PIB-Mpal 2015-2022 Corrient '!$E$5:$E$1012,$A54)</f>
        <v>4.178036305241233</v>
      </c>
      <c r="N54" s="51">
        <f>SUMIFS('PIB-Mpal 2015-2022 Corrient '!S$5:S$1012,'PIB-Mpal 2015-2022 Corrient '!$A$5:$A$1012,$W$2,'PIB-Mpal 2015-2022 Corrient '!$E$5:$E$1012,$A54)</f>
        <v>6.571942039588452</v>
      </c>
      <c r="O54" s="51">
        <f>SUMIFS('PIB-Mpal 2015-2022 Corrient '!T$5:T$1012,'PIB-Mpal 2015-2022 Corrient '!$A$5:$A$1012,$W$2,'PIB-Mpal 2015-2022 Corrient '!$E$5:$E$1012,$A54)</f>
        <v>9.712426266674987</v>
      </c>
      <c r="P54" s="153">
        <f>SUMIFS('PIB-Mpal 2015-2022 Corrient '!U$5:U$1012,'PIB-Mpal 2015-2022 Corrient '!$A$5:$A$1012,$W$2,'PIB-Mpal 2015-2022 Corrient '!$E$5:$E$1012,$A54)</f>
        <v>2.9024245773146977</v>
      </c>
      <c r="Q54" s="159">
        <f>SUMIFS('PIB-Mpal 2015-2022 Corrient '!J$5:J$1012,'PIB-Mpal 2015-2022 Corrient '!$A$5:$A$1012,$W$2,'PIB-Mpal 2015-2022 Corrient '!$E$5:$E$1012,$A54)</f>
        <v>7.929895342094344</v>
      </c>
      <c r="R54" s="52">
        <f>SUMIFS('PIB-Mpal 2015-2022 Corrient '!M$5:M$1012,'PIB-Mpal 2015-2022 Corrient '!$A$5:$A$1012,$W$2,'PIB-Mpal 2015-2022 Corrient '!$E$5:$E$1012,$A54)</f>
        <v>3.524573533926379</v>
      </c>
      <c r="S54" s="53">
        <f>SUMIFS('PIB-Mpal 2015-2022 Corrient '!V$5:V$1012,'PIB-Mpal 2015-2022 Corrient '!$A$5:$A$1012,$W$2,'PIB-Mpal 2015-2022 Corrient '!$E$5:$E$1012,$A54)</f>
        <v>41.4180288015022</v>
      </c>
      <c r="T54" s="210">
        <f>SUMIFS('PIB-Mpal 2015-2022 Corrient '!W$5:W$1012,'PIB-Mpal 2015-2022 Corrient '!$A$5:$A$1012,$W$2,'PIB-Mpal 2015-2022 Corrient '!$E$5:$E$1012,$A54)</f>
        <v>52.87249767752293</v>
      </c>
      <c r="U54" s="206">
        <f>SUMIFS('PIB-Mpal 2015-2022 Corrient '!X$5:X$1012,'PIB-Mpal 2015-2022 Corrient '!$A$5:$A$1012,$W$2,'PIB-Mpal 2015-2022 Corrient '!$E$5:$E$1012,$A54)</f>
        <v>5.922568967625949</v>
      </c>
      <c r="V54" s="90">
        <f>SUMIFS('PIB-Mpal 2015-2022 Corrient '!Y$5:Y$1012,'PIB-Mpal 2015-2022 Corrient '!$A$5:$A$1012,$W$2,'PIB-Mpal 2015-2022 Corrient '!$E$5:$E$1012,$A54)</f>
        <v>58.79506664514888</v>
      </c>
      <c r="W54" s="94">
        <f t="shared" si="3"/>
        <v>0.00027666319291957356</v>
      </c>
      <c r="X54" s="273">
        <f>INDEX(POBLACION!$C$4:$W$128,MATCH(A54,POBLACION!$A$4:$A$128,0),MATCH($W$2,POBLACION!$C$3:$W$3,0))</f>
        <v>3851</v>
      </c>
      <c r="Y54" s="263">
        <f t="shared" si="5"/>
        <v>13729.550162950645</v>
      </c>
      <c r="Z54" s="275">
        <f t="shared" si="6"/>
        <v>15267.480302557486</v>
      </c>
      <c r="AA54" s="278">
        <f t="shared" si="7"/>
        <v>4.137656308180041</v>
      </c>
      <c r="AB54" s="278">
        <f t="shared" si="8"/>
        <v>4.183767368360314</v>
      </c>
      <c r="AG54" s="287"/>
      <c r="AH54" s="288"/>
      <c r="AI54" s="289"/>
      <c r="AJ54" s="282"/>
      <c r="AK54" s="282"/>
      <c r="AL54" s="282"/>
      <c r="AM54" s="282"/>
      <c r="AN54" s="282"/>
      <c r="AO54" s="282"/>
      <c r="AP54" s="282"/>
    </row>
    <row r="55" spans="1:42" ht="15">
      <c r="A55" s="35" t="s">
        <v>234</v>
      </c>
      <c r="B55" s="32" t="s">
        <v>73</v>
      </c>
      <c r="C55" s="33" t="s">
        <v>362</v>
      </c>
      <c r="D55" s="32" t="s">
        <v>88</v>
      </c>
      <c r="E55" s="51">
        <f>SUMIFS('PIB-Mpal 2015-2022 Corrient '!H$5:H$1012,'PIB-Mpal 2015-2022 Corrient '!$A$5:$A$1012,$W$2,'PIB-Mpal 2015-2022 Corrient '!$E$5:$E$1012,$A55)</f>
        <v>158.8819587459842</v>
      </c>
      <c r="F55" s="51">
        <f>SUMIFS('PIB-Mpal 2015-2022 Corrient '!I$5:I$1012,'PIB-Mpal 2015-2022 Corrient '!$A$5:$A$1012,$W$2,'PIB-Mpal 2015-2022 Corrient '!$E$5:$E$1012,$A55)</f>
        <v>0</v>
      </c>
      <c r="G55" s="51">
        <f>SUMIFS('PIB-Mpal 2015-2022 Corrient '!K$5:K$1012,'PIB-Mpal 2015-2022 Corrient '!$A$5:$A$1012,$W$2,'PIB-Mpal 2015-2022 Corrient '!$E$5:$E$1012,$A55)</f>
        <v>651.0893428318238</v>
      </c>
      <c r="H55" s="51">
        <f>SUMIFS('PIB-Mpal 2015-2022 Corrient '!L$5:L$1012,'PIB-Mpal 2015-2022 Corrient '!$A$5:$A$1012,$W$2,'PIB-Mpal 2015-2022 Corrient '!$E$5:$E$1012,$A55)</f>
        <v>85.77761404041348</v>
      </c>
      <c r="I55" s="51">
        <f>SUMIFS('PIB-Mpal 2015-2022 Corrient '!N$5:N$1012,'PIB-Mpal 2015-2022 Corrient '!$A$5:$A$1012,$W$2,'PIB-Mpal 2015-2022 Corrient '!$E$5:$E$1012,$A55)</f>
        <v>44.48396927220578</v>
      </c>
      <c r="J55" s="51">
        <f>SUMIFS('PIB-Mpal 2015-2022 Corrient '!O$5:O$1012,'PIB-Mpal 2015-2022 Corrient '!$A$5:$A$1012,$W$2,'PIB-Mpal 2015-2022 Corrient '!$E$5:$E$1012,$A55)</f>
        <v>108.63340374081305</v>
      </c>
      <c r="K55" s="51">
        <f>SUMIFS('PIB-Mpal 2015-2022 Corrient '!P$5:P$1012,'PIB-Mpal 2015-2022 Corrient '!$A$5:$A$1012,$W$2,'PIB-Mpal 2015-2022 Corrient '!$E$5:$E$1012,$A55)</f>
        <v>12.046525422556249</v>
      </c>
      <c r="L55" s="51">
        <f>SUMIFS('PIB-Mpal 2015-2022 Corrient '!Q$5:Q$1012,'PIB-Mpal 2015-2022 Corrient '!$A$5:$A$1012,$W$2,'PIB-Mpal 2015-2022 Corrient '!$E$5:$E$1012,$A55)</f>
        <v>11.991788123499166</v>
      </c>
      <c r="M55" s="51">
        <f>SUMIFS('PIB-Mpal 2015-2022 Corrient '!R$5:R$1012,'PIB-Mpal 2015-2022 Corrient '!$A$5:$A$1012,$W$2,'PIB-Mpal 2015-2022 Corrient '!$E$5:$E$1012,$A55)</f>
        <v>38.78230269307617</v>
      </c>
      <c r="N55" s="51">
        <f>SUMIFS('PIB-Mpal 2015-2022 Corrient '!S$5:S$1012,'PIB-Mpal 2015-2022 Corrient '!$A$5:$A$1012,$W$2,'PIB-Mpal 2015-2022 Corrient '!$E$5:$E$1012,$A55)</f>
        <v>56.65881214915031</v>
      </c>
      <c r="O55" s="51">
        <f>SUMIFS('PIB-Mpal 2015-2022 Corrient '!T$5:T$1012,'PIB-Mpal 2015-2022 Corrient '!$A$5:$A$1012,$W$2,'PIB-Mpal 2015-2022 Corrient '!$E$5:$E$1012,$A55)</f>
        <v>51.8226670788127</v>
      </c>
      <c r="P55" s="153">
        <f>SUMIFS('PIB-Mpal 2015-2022 Corrient '!U$5:U$1012,'PIB-Mpal 2015-2022 Corrient '!$A$5:$A$1012,$W$2,'PIB-Mpal 2015-2022 Corrient '!$E$5:$E$1012,$A55)</f>
        <v>16.944915950471522</v>
      </c>
      <c r="Q55" s="159">
        <f>SUMIFS('PIB-Mpal 2015-2022 Corrient '!J$5:J$1012,'PIB-Mpal 2015-2022 Corrient '!$A$5:$A$1012,$W$2,'PIB-Mpal 2015-2022 Corrient '!$E$5:$E$1012,$A55)</f>
        <v>158.8819587459842</v>
      </c>
      <c r="R55" s="52">
        <f>SUMIFS('PIB-Mpal 2015-2022 Corrient '!M$5:M$1012,'PIB-Mpal 2015-2022 Corrient '!$A$5:$A$1012,$W$2,'PIB-Mpal 2015-2022 Corrient '!$E$5:$E$1012,$A55)</f>
        <v>736.8669568722373</v>
      </c>
      <c r="S55" s="53">
        <f>SUMIFS('PIB-Mpal 2015-2022 Corrient '!V$5:V$1012,'PIB-Mpal 2015-2022 Corrient '!$A$5:$A$1012,$W$2,'PIB-Mpal 2015-2022 Corrient '!$E$5:$E$1012,$A55)</f>
        <v>341.3643844305849</v>
      </c>
      <c r="T55" s="210">
        <f>SUMIFS('PIB-Mpal 2015-2022 Corrient '!W$5:W$1012,'PIB-Mpal 2015-2022 Corrient '!$A$5:$A$1012,$W$2,'PIB-Mpal 2015-2022 Corrient '!$E$5:$E$1012,$A55)</f>
        <v>1237.1133000488067</v>
      </c>
      <c r="U55" s="206">
        <f>SUMIFS('PIB-Mpal 2015-2022 Corrient '!X$5:X$1012,'PIB-Mpal 2015-2022 Corrient '!$A$5:$A$1012,$W$2,'PIB-Mpal 2015-2022 Corrient '!$E$5:$E$1012,$A55)</f>
        <v>138.57655987795687</v>
      </c>
      <c r="V55" s="90">
        <f>SUMIFS('PIB-Mpal 2015-2022 Corrient '!Y$5:Y$1012,'PIB-Mpal 2015-2022 Corrient '!$A$5:$A$1012,$W$2,'PIB-Mpal 2015-2022 Corrient '!$E$5:$E$1012,$A55)</f>
        <v>1375.6898599267636</v>
      </c>
      <c r="W55" s="94">
        <f t="shared" si="3"/>
        <v>0.006473378989626887</v>
      </c>
      <c r="X55" s="273">
        <f>INDEX(POBLACION!$C$4:$W$128,MATCH(A55,POBLACION!$A$4:$A$128,0),MATCH($W$2,POBLACION!$C$3:$W$3,0))</f>
        <v>23193</v>
      </c>
      <c r="Y55" s="263">
        <f t="shared" si="5"/>
        <v>53339.9430883804</v>
      </c>
      <c r="Z55" s="275">
        <f t="shared" si="6"/>
        <v>59314.87345003939</v>
      </c>
      <c r="AA55" s="278">
        <f t="shared" si="7"/>
        <v>4.727052547978988</v>
      </c>
      <c r="AB55" s="278">
        <f t="shared" si="8"/>
        <v>4.773163608159262</v>
      </c>
      <c r="AG55" s="287"/>
      <c r="AH55" s="288"/>
      <c r="AI55" s="289"/>
      <c r="AJ55" s="282"/>
      <c r="AK55" s="282"/>
      <c r="AL55" s="282"/>
      <c r="AM55" s="282"/>
      <c r="AN55" s="282"/>
      <c r="AO55" s="282"/>
      <c r="AP55" s="282"/>
    </row>
    <row r="56" spans="1:42" ht="15">
      <c r="A56" s="35" t="s">
        <v>235</v>
      </c>
      <c r="B56" s="32" t="s">
        <v>73</v>
      </c>
      <c r="C56" s="33" t="s">
        <v>362</v>
      </c>
      <c r="D56" s="32" t="s">
        <v>89</v>
      </c>
      <c r="E56" s="51">
        <f>SUMIFS('PIB-Mpal 2015-2022 Corrient '!H$5:H$1012,'PIB-Mpal 2015-2022 Corrient '!$A$5:$A$1012,$W$2,'PIB-Mpal 2015-2022 Corrient '!$E$5:$E$1012,$A56)</f>
        <v>397.16456170066573</v>
      </c>
      <c r="F56" s="51">
        <f>SUMIFS('PIB-Mpal 2015-2022 Corrient '!I$5:I$1012,'PIB-Mpal 2015-2022 Corrient '!$A$5:$A$1012,$W$2,'PIB-Mpal 2015-2022 Corrient '!$E$5:$E$1012,$A56)</f>
        <v>223.5467776100641</v>
      </c>
      <c r="G56" s="51">
        <f>SUMIFS('PIB-Mpal 2015-2022 Corrient '!K$5:K$1012,'PIB-Mpal 2015-2022 Corrient '!$A$5:$A$1012,$W$2,'PIB-Mpal 2015-2022 Corrient '!$E$5:$E$1012,$A56)</f>
        <v>301.2527473288161</v>
      </c>
      <c r="H56" s="51">
        <f>SUMIFS('PIB-Mpal 2015-2022 Corrient '!L$5:L$1012,'PIB-Mpal 2015-2022 Corrient '!$A$5:$A$1012,$W$2,'PIB-Mpal 2015-2022 Corrient '!$E$5:$E$1012,$A56)</f>
        <v>65.15633038696933</v>
      </c>
      <c r="I56" s="51">
        <f>SUMIFS('PIB-Mpal 2015-2022 Corrient '!N$5:N$1012,'PIB-Mpal 2015-2022 Corrient '!$A$5:$A$1012,$W$2,'PIB-Mpal 2015-2022 Corrient '!$E$5:$E$1012,$A56)</f>
        <v>60.10638465021365</v>
      </c>
      <c r="J56" s="51">
        <f>SUMIFS('PIB-Mpal 2015-2022 Corrient '!O$5:O$1012,'PIB-Mpal 2015-2022 Corrient '!$A$5:$A$1012,$W$2,'PIB-Mpal 2015-2022 Corrient '!$E$5:$E$1012,$A56)</f>
        <v>151.6717334952102</v>
      </c>
      <c r="K56" s="51">
        <f>SUMIFS('PIB-Mpal 2015-2022 Corrient '!P$5:P$1012,'PIB-Mpal 2015-2022 Corrient '!$A$5:$A$1012,$W$2,'PIB-Mpal 2015-2022 Corrient '!$E$5:$E$1012,$A56)</f>
        <v>18.260883479514014</v>
      </c>
      <c r="L56" s="51">
        <f>SUMIFS('PIB-Mpal 2015-2022 Corrient '!Q$5:Q$1012,'PIB-Mpal 2015-2022 Corrient '!$A$5:$A$1012,$W$2,'PIB-Mpal 2015-2022 Corrient '!$E$5:$E$1012,$A56)</f>
        <v>15.879568809241295</v>
      </c>
      <c r="M56" s="51">
        <f>SUMIFS('PIB-Mpal 2015-2022 Corrient '!R$5:R$1012,'PIB-Mpal 2015-2022 Corrient '!$A$5:$A$1012,$W$2,'PIB-Mpal 2015-2022 Corrient '!$E$5:$E$1012,$A56)</f>
        <v>59.527006728603915</v>
      </c>
      <c r="N56" s="51">
        <f>SUMIFS('PIB-Mpal 2015-2022 Corrient '!S$5:S$1012,'PIB-Mpal 2015-2022 Corrient '!$A$5:$A$1012,$W$2,'PIB-Mpal 2015-2022 Corrient '!$E$5:$E$1012,$A56)</f>
        <v>97.12865335747479</v>
      </c>
      <c r="O56" s="51">
        <f>SUMIFS('PIB-Mpal 2015-2022 Corrient '!T$5:T$1012,'PIB-Mpal 2015-2022 Corrient '!$A$5:$A$1012,$W$2,'PIB-Mpal 2015-2022 Corrient '!$E$5:$E$1012,$A56)</f>
        <v>178.30462150109702</v>
      </c>
      <c r="P56" s="153">
        <f>SUMIFS('PIB-Mpal 2015-2022 Corrient '!U$5:U$1012,'PIB-Mpal 2015-2022 Corrient '!$A$5:$A$1012,$W$2,'PIB-Mpal 2015-2022 Corrient '!$E$5:$E$1012,$A56)</f>
        <v>31.274027421946606</v>
      </c>
      <c r="Q56" s="159">
        <f>SUMIFS('PIB-Mpal 2015-2022 Corrient '!J$5:J$1012,'PIB-Mpal 2015-2022 Corrient '!$A$5:$A$1012,$W$2,'PIB-Mpal 2015-2022 Corrient '!$E$5:$E$1012,$A56)</f>
        <v>620.7113393107298</v>
      </c>
      <c r="R56" s="52">
        <f>SUMIFS('PIB-Mpal 2015-2022 Corrient '!M$5:M$1012,'PIB-Mpal 2015-2022 Corrient '!$A$5:$A$1012,$W$2,'PIB-Mpal 2015-2022 Corrient '!$E$5:$E$1012,$A56)</f>
        <v>366.40907771578543</v>
      </c>
      <c r="S56" s="53">
        <f>SUMIFS('PIB-Mpal 2015-2022 Corrient '!V$5:V$1012,'PIB-Mpal 2015-2022 Corrient '!$A$5:$A$1012,$W$2,'PIB-Mpal 2015-2022 Corrient '!$E$5:$E$1012,$A56)</f>
        <v>612.1528794433015</v>
      </c>
      <c r="T56" s="210">
        <f>SUMIFS('PIB-Mpal 2015-2022 Corrient '!W$5:W$1012,'PIB-Mpal 2015-2022 Corrient '!$A$5:$A$1012,$W$2,'PIB-Mpal 2015-2022 Corrient '!$E$5:$E$1012,$A56)</f>
        <v>1599.2732964698166</v>
      </c>
      <c r="U56" s="206">
        <f>SUMIFS('PIB-Mpal 2015-2022 Corrient '!X$5:X$1012,'PIB-Mpal 2015-2022 Corrient '!$A$5:$A$1012,$W$2,'PIB-Mpal 2015-2022 Corrient '!$E$5:$E$1012,$A56)</f>
        <v>179.1442964203227</v>
      </c>
      <c r="V56" s="90">
        <f>SUMIFS('PIB-Mpal 2015-2022 Corrient '!Y$5:Y$1012,'PIB-Mpal 2015-2022 Corrient '!$A$5:$A$1012,$W$2,'PIB-Mpal 2015-2022 Corrient '!$E$5:$E$1012,$A56)</f>
        <v>1778.4175928901393</v>
      </c>
      <c r="W56" s="94">
        <f t="shared" si="3"/>
        <v>0.008368434932863955</v>
      </c>
      <c r="X56" s="273">
        <f>INDEX(POBLACION!$C$4:$W$128,MATCH(A56,POBLACION!$A$4:$A$128,0),MATCH($W$2,POBLACION!$C$3:$W$3,0))</f>
        <v>38420</v>
      </c>
      <c r="Y56" s="263">
        <f t="shared" si="5"/>
        <v>41626.061855018655</v>
      </c>
      <c r="Z56" s="275">
        <f t="shared" si="6"/>
        <v>46288.849372465884</v>
      </c>
      <c r="AA56" s="278">
        <f t="shared" si="7"/>
        <v>4.619365325238538</v>
      </c>
      <c r="AB56" s="278">
        <f t="shared" si="8"/>
        <v>4.6654763854188115</v>
      </c>
      <c r="AG56" s="287"/>
      <c r="AH56" s="288"/>
      <c r="AI56" s="289"/>
      <c r="AJ56" s="282"/>
      <c r="AK56" s="282"/>
      <c r="AL56" s="282"/>
      <c r="AM56" s="282"/>
      <c r="AN56" s="282"/>
      <c r="AO56" s="282"/>
      <c r="AP56" s="282"/>
    </row>
    <row r="57" spans="1:42" ht="15">
      <c r="A57" s="35" t="s">
        <v>236</v>
      </c>
      <c r="B57" s="32" t="s">
        <v>73</v>
      </c>
      <c r="C57" s="33" t="s">
        <v>362</v>
      </c>
      <c r="D57" s="32" t="s">
        <v>90</v>
      </c>
      <c r="E57" s="51">
        <f>SUMIFS('PIB-Mpal 2015-2022 Corrient '!H$5:H$1012,'PIB-Mpal 2015-2022 Corrient '!$A$5:$A$1012,$W$2,'PIB-Mpal 2015-2022 Corrient '!$E$5:$E$1012,$A57)</f>
        <v>16.482584709736997</v>
      </c>
      <c r="F57" s="51">
        <f>SUMIFS('PIB-Mpal 2015-2022 Corrient '!I$5:I$1012,'PIB-Mpal 2015-2022 Corrient '!$A$5:$A$1012,$W$2,'PIB-Mpal 2015-2022 Corrient '!$E$5:$E$1012,$A57)</f>
        <v>13.563421768847881</v>
      </c>
      <c r="G57" s="51">
        <f>SUMIFS('PIB-Mpal 2015-2022 Corrient '!K$5:K$1012,'PIB-Mpal 2015-2022 Corrient '!$A$5:$A$1012,$W$2,'PIB-Mpal 2015-2022 Corrient '!$E$5:$E$1012,$A57)</f>
        <v>7.499726125601278</v>
      </c>
      <c r="H57" s="51">
        <f>SUMIFS('PIB-Mpal 2015-2022 Corrient '!L$5:L$1012,'PIB-Mpal 2015-2022 Corrient '!$A$5:$A$1012,$W$2,'PIB-Mpal 2015-2022 Corrient '!$E$5:$E$1012,$A57)</f>
        <v>0.321008267773923</v>
      </c>
      <c r="I57" s="51">
        <f>SUMIFS('PIB-Mpal 2015-2022 Corrient '!N$5:N$1012,'PIB-Mpal 2015-2022 Corrient '!$A$5:$A$1012,$W$2,'PIB-Mpal 2015-2022 Corrient '!$E$5:$E$1012,$A57)</f>
        <v>31.84191847362831</v>
      </c>
      <c r="J57" s="51">
        <f>SUMIFS('PIB-Mpal 2015-2022 Corrient '!O$5:O$1012,'PIB-Mpal 2015-2022 Corrient '!$A$5:$A$1012,$W$2,'PIB-Mpal 2015-2022 Corrient '!$E$5:$E$1012,$A57)</f>
        <v>11.417450419455967</v>
      </c>
      <c r="K57" s="51">
        <f>SUMIFS('PIB-Mpal 2015-2022 Corrient '!P$5:P$1012,'PIB-Mpal 2015-2022 Corrient '!$A$5:$A$1012,$W$2,'PIB-Mpal 2015-2022 Corrient '!$E$5:$E$1012,$A57)</f>
        <v>1.6839271557672495</v>
      </c>
      <c r="L57" s="51">
        <f>SUMIFS('PIB-Mpal 2015-2022 Corrient '!Q$5:Q$1012,'PIB-Mpal 2015-2022 Corrient '!$A$5:$A$1012,$W$2,'PIB-Mpal 2015-2022 Corrient '!$E$5:$E$1012,$A57)</f>
        <v>0.992243612954802</v>
      </c>
      <c r="M57" s="51">
        <f>SUMIFS('PIB-Mpal 2015-2022 Corrient '!R$5:R$1012,'PIB-Mpal 2015-2022 Corrient '!$A$5:$A$1012,$W$2,'PIB-Mpal 2015-2022 Corrient '!$E$5:$E$1012,$A57)</f>
        <v>7.004835119625442</v>
      </c>
      <c r="N57" s="51">
        <f>SUMIFS('PIB-Mpal 2015-2022 Corrient '!S$5:S$1012,'PIB-Mpal 2015-2022 Corrient '!$A$5:$A$1012,$W$2,'PIB-Mpal 2015-2022 Corrient '!$E$5:$E$1012,$A57)</f>
        <v>20.50429940432876</v>
      </c>
      <c r="O57" s="51">
        <f>SUMIFS('PIB-Mpal 2015-2022 Corrient '!T$5:T$1012,'PIB-Mpal 2015-2022 Corrient '!$A$5:$A$1012,$W$2,'PIB-Mpal 2015-2022 Corrient '!$E$5:$E$1012,$A57)</f>
        <v>12.734712062342162</v>
      </c>
      <c r="P57" s="153">
        <f>SUMIFS('PIB-Mpal 2015-2022 Corrient '!U$5:U$1012,'PIB-Mpal 2015-2022 Corrient '!$A$5:$A$1012,$W$2,'PIB-Mpal 2015-2022 Corrient '!$E$5:$E$1012,$A57)</f>
        <v>3.880837452515375</v>
      </c>
      <c r="Q57" s="159">
        <f>SUMIFS('PIB-Mpal 2015-2022 Corrient '!J$5:J$1012,'PIB-Mpal 2015-2022 Corrient '!$A$5:$A$1012,$W$2,'PIB-Mpal 2015-2022 Corrient '!$E$5:$E$1012,$A57)</f>
        <v>30.04600647858488</v>
      </c>
      <c r="R57" s="52">
        <f>SUMIFS('PIB-Mpal 2015-2022 Corrient '!M$5:M$1012,'PIB-Mpal 2015-2022 Corrient '!$A$5:$A$1012,$W$2,'PIB-Mpal 2015-2022 Corrient '!$E$5:$E$1012,$A57)</f>
        <v>7.820734393375201</v>
      </c>
      <c r="S57" s="53">
        <f>SUMIFS('PIB-Mpal 2015-2022 Corrient '!V$5:V$1012,'PIB-Mpal 2015-2022 Corrient '!$A$5:$A$1012,$W$2,'PIB-Mpal 2015-2022 Corrient '!$E$5:$E$1012,$A57)</f>
        <v>90.06022370061808</v>
      </c>
      <c r="T57" s="210">
        <f>SUMIFS('PIB-Mpal 2015-2022 Corrient '!W$5:W$1012,'PIB-Mpal 2015-2022 Corrient '!$A$5:$A$1012,$W$2,'PIB-Mpal 2015-2022 Corrient '!$E$5:$E$1012,$A57)</f>
        <v>127.92696457257816</v>
      </c>
      <c r="U57" s="206">
        <f>SUMIFS('PIB-Mpal 2015-2022 Corrient '!X$5:X$1012,'PIB-Mpal 2015-2022 Corrient '!$A$5:$A$1012,$W$2,'PIB-Mpal 2015-2022 Corrient '!$E$5:$E$1012,$A57)</f>
        <v>14.329874770077852</v>
      </c>
      <c r="V57" s="90">
        <f>SUMIFS('PIB-Mpal 2015-2022 Corrient '!Y$5:Y$1012,'PIB-Mpal 2015-2022 Corrient '!$A$5:$A$1012,$W$2,'PIB-Mpal 2015-2022 Corrient '!$E$5:$E$1012,$A57)</f>
        <v>142.256839342656</v>
      </c>
      <c r="W57" s="94">
        <f t="shared" si="3"/>
        <v>0.0006693968326411166</v>
      </c>
      <c r="X57" s="273">
        <f>INDEX(POBLACION!$C$4:$W$128,MATCH(A57,POBLACION!$A$4:$A$128,0),MATCH($W$2,POBLACION!$C$3:$W$3,0))</f>
        <v>5185</v>
      </c>
      <c r="Y57" s="263">
        <f t="shared" si="5"/>
        <v>24672.51004292732</v>
      </c>
      <c r="Z57" s="275">
        <f t="shared" si="6"/>
        <v>27436.227452778403</v>
      </c>
      <c r="AA57" s="278">
        <f t="shared" si="7"/>
        <v>4.392213334424498</v>
      </c>
      <c r="AB57" s="278">
        <f t="shared" si="8"/>
        <v>4.438324394604772</v>
      </c>
      <c r="AG57" s="287"/>
      <c r="AH57" s="288"/>
      <c r="AI57" s="289"/>
      <c r="AJ57" s="282"/>
      <c r="AK57" s="282"/>
      <c r="AL57" s="282"/>
      <c r="AM57" s="282"/>
      <c r="AN57" s="282"/>
      <c r="AO57" s="282"/>
      <c r="AP57" s="282"/>
    </row>
    <row r="58" spans="1:42" ht="15">
      <c r="A58" s="35" t="s">
        <v>237</v>
      </c>
      <c r="B58" s="32" t="s">
        <v>73</v>
      </c>
      <c r="C58" s="33" t="s">
        <v>362</v>
      </c>
      <c r="D58" s="32" t="s">
        <v>91</v>
      </c>
      <c r="E58" s="51">
        <f>SUMIFS('PIB-Mpal 2015-2022 Corrient '!H$5:H$1012,'PIB-Mpal 2015-2022 Corrient '!$A$5:$A$1012,$W$2,'PIB-Mpal 2015-2022 Corrient '!$E$5:$E$1012,$A58)</f>
        <v>15.3734987281077</v>
      </c>
      <c r="F58" s="51">
        <f>SUMIFS('PIB-Mpal 2015-2022 Corrient '!I$5:I$1012,'PIB-Mpal 2015-2022 Corrient '!$A$5:$A$1012,$W$2,'PIB-Mpal 2015-2022 Corrient '!$E$5:$E$1012,$A58)</f>
        <v>9.167668414068887</v>
      </c>
      <c r="G58" s="51">
        <f>SUMIFS('PIB-Mpal 2015-2022 Corrient '!K$5:K$1012,'PIB-Mpal 2015-2022 Corrient '!$A$5:$A$1012,$W$2,'PIB-Mpal 2015-2022 Corrient '!$E$5:$E$1012,$A58)</f>
        <v>1.4029979826233834</v>
      </c>
      <c r="H58" s="51">
        <f>SUMIFS('PIB-Mpal 2015-2022 Corrient '!L$5:L$1012,'PIB-Mpal 2015-2022 Corrient '!$A$5:$A$1012,$W$2,'PIB-Mpal 2015-2022 Corrient '!$E$5:$E$1012,$A58)</f>
        <v>9.310175318545667</v>
      </c>
      <c r="I58" s="51">
        <f>SUMIFS('PIB-Mpal 2015-2022 Corrient '!N$5:N$1012,'PIB-Mpal 2015-2022 Corrient '!$A$5:$A$1012,$W$2,'PIB-Mpal 2015-2022 Corrient '!$E$5:$E$1012,$A58)</f>
        <v>6.813676354251301</v>
      </c>
      <c r="J58" s="51">
        <f>SUMIFS('PIB-Mpal 2015-2022 Corrient '!O$5:O$1012,'PIB-Mpal 2015-2022 Corrient '!$A$5:$A$1012,$W$2,'PIB-Mpal 2015-2022 Corrient '!$E$5:$E$1012,$A58)</f>
        <v>44.91485722869595</v>
      </c>
      <c r="K58" s="51">
        <f>SUMIFS('PIB-Mpal 2015-2022 Corrient '!P$5:P$1012,'PIB-Mpal 2015-2022 Corrient '!$A$5:$A$1012,$W$2,'PIB-Mpal 2015-2022 Corrient '!$E$5:$E$1012,$A58)</f>
        <v>5.640432941432293</v>
      </c>
      <c r="L58" s="51">
        <f>SUMIFS('PIB-Mpal 2015-2022 Corrient '!Q$5:Q$1012,'PIB-Mpal 2015-2022 Corrient '!$A$5:$A$1012,$W$2,'PIB-Mpal 2015-2022 Corrient '!$E$5:$E$1012,$A58)</f>
        <v>2.2581706273756934</v>
      </c>
      <c r="M58" s="51">
        <f>SUMIFS('PIB-Mpal 2015-2022 Corrient '!R$5:R$1012,'PIB-Mpal 2015-2022 Corrient '!$A$5:$A$1012,$W$2,'PIB-Mpal 2015-2022 Corrient '!$E$5:$E$1012,$A58)</f>
        <v>14.539630463252236</v>
      </c>
      <c r="N58" s="51">
        <f>SUMIFS('PIB-Mpal 2015-2022 Corrient '!S$5:S$1012,'PIB-Mpal 2015-2022 Corrient '!$A$5:$A$1012,$W$2,'PIB-Mpal 2015-2022 Corrient '!$E$5:$E$1012,$A58)</f>
        <v>17.755594167791735</v>
      </c>
      <c r="O58" s="51">
        <f>SUMIFS('PIB-Mpal 2015-2022 Corrient '!T$5:T$1012,'PIB-Mpal 2015-2022 Corrient '!$A$5:$A$1012,$W$2,'PIB-Mpal 2015-2022 Corrient '!$E$5:$E$1012,$A58)</f>
        <v>39.70469485041189</v>
      </c>
      <c r="P58" s="153">
        <f>SUMIFS('PIB-Mpal 2015-2022 Corrient '!U$5:U$1012,'PIB-Mpal 2015-2022 Corrient '!$A$5:$A$1012,$W$2,'PIB-Mpal 2015-2022 Corrient '!$E$5:$E$1012,$A58)</f>
        <v>11.731173393071966</v>
      </c>
      <c r="Q58" s="159">
        <f>SUMIFS('PIB-Mpal 2015-2022 Corrient '!J$5:J$1012,'PIB-Mpal 2015-2022 Corrient '!$A$5:$A$1012,$W$2,'PIB-Mpal 2015-2022 Corrient '!$E$5:$E$1012,$A58)</f>
        <v>24.541167142176587</v>
      </c>
      <c r="R58" s="52">
        <f>SUMIFS('PIB-Mpal 2015-2022 Corrient '!M$5:M$1012,'PIB-Mpal 2015-2022 Corrient '!$A$5:$A$1012,$W$2,'PIB-Mpal 2015-2022 Corrient '!$E$5:$E$1012,$A58)</f>
        <v>10.71317330116905</v>
      </c>
      <c r="S58" s="53">
        <f>SUMIFS('PIB-Mpal 2015-2022 Corrient '!V$5:V$1012,'PIB-Mpal 2015-2022 Corrient '!$A$5:$A$1012,$W$2,'PIB-Mpal 2015-2022 Corrient '!$E$5:$E$1012,$A58)</f>
        <v>143.35823002628308</v>
      </c>
      <c r="T58" s="210">
        <f>SUMIFS('PIB-Mpal 2015-2022 Corrient '!W$5:W$1012,'PIB-Mpal 2015-2022 Corrient '!$A$5:$A$1012,$W$2,'PIB-Mpal 2015-2022 Corrient '!$E$5:$E$1012,$A58)</f>
        <v>178.6125704696287</v>
      </c>
      <c r="U58" s="206">
        <f>SUMIFS('PIB-Mpal 2015-2022 Corrient '!X$5:X$1012,'PIB-Mpal 2015-2022 Corrient '!$A$5:$A$1012,$W$2,'PIB-Mpal 2015-2022 Corrient '!$E$5:$E$1012,$A58)</f>
        <v>20.007476732861733</v>
      </c>
      <c r="V58" s="90">
        <f>SUMIFS('PIB-Mpal 2015-2022 Corrient '!Y$5:Y$1012,'PIB-Mpal 2015-2022 Corrient '!$A$5:$A$1012,$W$2,'PIB-Mpal 2015-2022 Corrient '!$E$5:$E$1012,$A58)</f>
        <v>198.62004720249044</v>
      </c>
      <c r="W58" s="94">
        <f t="shared" si="3"/>
        <v>0.000934616789679434</v>
      </c>
      <c r="X58" s="273">
        <f>INDEX(POBLACION!$C$4:$W$128,MATCH(A58,POBLACION!$A$4:$A$128,0),MATCH($W$2,POBLACION!$C$3:$W$3,0))</f>
        <v>14455</v>
      </c>
      <c r="Y58" s="263">
        <f t="shared" si="5"/>
        <v>12356.455930102298</v>
      </c>
      <c r="Z58" s="275">
        <f t="shared" si="6"/>
        <v>13740.57746125842</v>
      </c>
      <c r="AA58" s="278">
        <f t="shared" si="7"/>
        <v>4.091893924578787</v>
      </c>
      <c r="AB58" s="278">
        <f t="shared" si="8"/>
        <v>4.13800498475906</v>
      </c>
      <c r="AG58" s="287"/>
      <c r="AH58" s="288"/>
      <c r="AI58" s="289"/>
      <c r="AJ58" s="282"/>
      <c r="AK58" s="282"/>
      <c r="AL58" s="282"/>
      <c r="AM58" s="282"/>
      <c r="AN58" s="282"/>
      <c r="AO58" s="282"/>
      <c r="AP58" s="282"/>
    </row>
    <row r="59" spans="1:42" ht="15.75" thickBot="1">
      <c r="A59" s="122" t="s">
        <v>238</v>
      </c>
      <c r="B59" s="64" t="s">
        <v>73</v>
      </c>
      <c r="C59" s="63" t="s">
        <v>362</v>
      </c>
      <c r="D59" s="64" t="s">
        <v>92</v>
      </c>
      <c r="E59" s="51">
        <f>SUMIFS('PIB-Mpal 2015-2022 Corrient '!H$5:H$1012,'PIB-Mpal 2015-2022 Corrient '!$A$5:$A$1012,$W$2,'PIB-Mpal 2015-2022 Corrient '!$E$5:$E$1012,$A59)</f>
        <v>42.849589603290404</v>
      </c>
      <c r="F59" s="51">
        <f>SUMIFS('PIB-Mpal 2015-2022 Corrient '!I$5:I$1012,'PIB-Mpal 2015-2022 Corrient '!$A$5:$A$1012,$W$2,'PIB-Mpal 2015-2022 Corrient '!$E$5:$E$1012,$A59)</f>
        <v>24.26192957322541</v>
      </c>
      <c r="G59" s="51">
        <f>SUMIFS('PIB-Mpal 2015-2022 Corrient '!K$5:K$1012,'PIB-Mpal 2015-2022 Corrient '!$A$5:$A$1012,$W$2,'PIB-Mpal 2015-2022 Corrient '!$E$5:$E$1012,$A59)</f>
        <v>163.04863233284834</v>
      </c>
      <c r="H59" s="51">
        <f>SUMIFS('PIB-Mpal 2015-2022 Corrient '!L$5:L$1012,'PIB-Mpal 2015-2022 Corrient '!$A$5:$A$1012,$W$2,'PIB-Mpal 2015-2022 Corrient '!$E$5:$E$1012,$A59)</f>
        <v>31.736772748006672</v>
      </c>
      <c r="I59" s="51">
        <f>SUMIFS('PIB-Mpal 2015-2022 Corrient '!N$5:N$1012,'PIB-Mpal 2015-2022 Corrient '!$A$5:$A$1012,$W$2,'PIB-Mpal 2015-2022 Corrient '!$E$5:$E$1012,$A59)</f>
        <v>54.11075159095563</v>
      </c>
      <c r="J59" s="51">
        <f>SUMIFS('PIB-Mpal 2015-2022 Corrient '!O$5:O$1012,'PIB-Mpal 2015-2022 Corrient '!$A$5:$A$1012,$W$2,'PIB-Mpal 2015-2022 Corrient '!$E$5:$E$1012,$A59)</f>
        <v>151.51681779665677</v>
      </c>
      <c r="K59" s="51">
        <f>SUMIFS('PIB-Mpal 2015-2022 Corrient '!P$5:P$1012,'PIB-Mpal 2015-2022 Corrient '!$A$5:$A$1012,$W$2,'PIB-Mpal 2015-2022 Corrient '!$E$5:$E$1012,$A59)</f>
        <v>19.31404771307611</v>
      </c>
      <c r="L59" s="51">
        <f>SUMIFS('PIB-Mpal 2015-2022 Corrient '!Q$5:Q$1012,'PIB-Mpal 2015-2022 Corrient '!$A$5:$A$1012,$W$2,'PIB-Mpal 2015-2022 Corrient '!$E$5:$E$1012,$A59)</f>
        <v>20.01274319875913</v>
      </c>
      <c r="M59" s="51">
        <f>SUMIFS('PIB-Mpal 2015-2022 Corrient '!R$5:R$1012,'PIB-Mpal 2015-2022 Corrient '!$A$5:$A$1012,$W$2,'PIB-Mpal 2015-2022 Corrient '!$E$5:$E$1012,$A59)</f>
        <v>51.05182180289383</v>
      </c>
      <c r="N59" s="51">
        <f>SUMIFS('PIB-Mpal 2015-2022 Corrient '!S$5:S$1012,'PIB-Mpal 2015-2022 Corrient '!$A$5:$A$1012,$W$2,'PIB-Mpal 2015-2022 Corrient '!$E$5:$E$1012,$A59)</f>
        <v>73.90788526284456</v>
      </c>
      <c r="O59" s="51">
        <f>SUMIFS('PIB-Mpal 2015-2022 Corrient '!T$5:T$1012,'PIB-Mpal 2015-2022 Corrient '!$A$5:$A$1012,$W$2,'PIB-Mpal 2015-2022 Corrient '!$E$5:$E$1012,$A59)</f>
        <v>116.32848732376243</v>
      </c>
      <c r="P59" s="153">
        <f>SUMIFS('PIB-Mpal 2015-2022 Corrient '!U$5:U$1012,'PIB-Mpal 2015-2022 Corrient '!$A$5:$A$1012,$W$2,'PIB-Mpal 2015-2022 Corrient '!$E$5:$E$1012,$A59)</f>
        <v>33.3908724517268</v>
      </c>
      <c r="Q59" s="159">
        <f>SUMIFS('PIB-Mpal 2015-2022 Corrient '!J$5:J$1012,'PIB-Mpal 2015-2022 Corrient '!$A$5:$A$1012,$W$2,'PIB-Mpal 2015-2022 Corrient '!$E$5:$E$1012,$A59)</f>
        <v>67.11151917651581</v>
      </c>
      <c r="R59" s="52">
        <f>SUMIFS('PIB-Mpal 2015-2022 Corrient '!M$5:M$1012,'PIB-Mpal 2015-2022 Corrient '!$A$5:$A$1012,$W$2,'PIB-Mpal 2015-2022 Corrient '!$E$5:$E$1012,$A59)</f>
        <v>194.785405080855</v>
      </c>
      <c r="S59" s="53">
        <f>SUMIFS('PIB-Mpal 2015-2022 Corrient '!V$5:V$1012,'PIB-Mpal 2015-2022 Corrient '!$A$5:$A$1012,$W$2,'PIB-Mpal 2015-2022 Corrient '!$E$5:$E$1012,$A59)</f>
        <v>519.6334271406753</v>
      </c>
      <c r="T59" s="210">
        <f>SUMIFS('PIB-Mpal 2015-2022 Corrient '!W$5:W$1012,'PIB-Mpal 2015-2022 Corrient '!$A$5:$A$1012,$W$2,'PIB-Mpal 2015-2022 Corrient '!$E$5:$E$1012,$A59)</f>
        <v>781.530351398046</v>
      </c>
      <c r="U59" s="206">
        <f>SUMIFS('PIB-Mpal 2015-2022 Corrient '!X$5:X$1012,'PIB-Mpal 2015-2022 Corrient '!$A$5:$A$1012,$W$2,'PIB-Mpal 2015-2022 Corrient '!$E$5:$E$1012,$A59)</f>
        <v>87.54395214462512</v>
      </c>
      <c r="V59" s="90">
        <f>SUMIFS('PIB-Mpal 2015-2022 Corrient '!Y$5:Y$1012,'PIB-Mpal 2015-2022 Corrient '!$A$5:$A$1012,$W$2,'PIB-Mpal 2015-2022 Corrient '!$E$5:$E$1012,$A59)</f>
        <v>869.0743035426711</v>
      </c>
      <c r="W59" s="100">
        <f t="shared" si="3"/>
        <v>0.004089473580387694</v>
      </c>
      <c r="X59" s="273">
        <f>INDEX(POBLACION!$C$4:$W$128,MATCH(A59,POBLACION!$A$4:$A$128,0),MATCH($W$2,POBLACION!$C$3:$W$3,0))</f>
        <v>43702</v>
      </c>
      <c r="Y59" s="263">
        <f t="shared" si="5"/>
        <v>17883.17128273411</v>
      </c>
      <c r="Z59" s="275">
        <f t="shared" si="6"/>
        <v>19886.37370240884</v>
      </c>
      <c r="AA59" s="278">
        <f t="shared" si="7"/>
        <v>4.2524445361862275</v>
      </c>
      <c r="AB59" s="278">
        <f t="shared" si="8"/>
        <v>4.298555596366501</v>
      </c>
      <c r="AG59" s="287"/>
      <c r="AH59" s="288"/>
      <c r="AI59" s="289"/>
      <c r="AJ59" s="282"/>
      <c r="AK59" s="282"/>
      <c r="AL59" s="282"/>
      <c r="AM59" s="282"/>
      <c r="AN59" s="282"/>
      <c r="AO59" s="282"/>
      <c r="AP59" s="282"/>
    </row>
    <row r="60" spans="1:42" ht="15.75" thickBot="1">
      <c r="A60" s="124" t="s">
        <v>93</v>
      </c>
      <c r="B60" s="119" t="s">
        <v>366</v>
      </c>
      <c r="C60" s="119"/>
      <c r="D60" s="114"/>
      <c r="E60" s="115">
        <f>SUM(E61:E79)</f>
        <v>1054.5635684772424</v>
      </c>
      <c r="F60" s="115">
        <f aca="true" t="shared" si="13" ref="F60:X60">SUM(F61:F79)</f>
        <v>1099.9213302094327</v>
      </c>
      <c r="G60" s="115">
        <f t="shared" si="13"/>
        <v>77.48271943697745</v>
      </c>
      <c r="H60" s="115">
        <f t="shared" si="13"/>
        <v>142.3499169146891</v>
      </c>
      <c r="I60" s="115">
        <f t="shared" si="13"/>
        <v>277.3771874686688</v>
      </c>
      <c r="J60" s="115">
        <f t="shared" si="13"/>
        <v>599.1902627839108</v>
      </c>
      <c r="K60" s="115">
        <f t="shared" si="13"/>
        <v>89.93576204182932</v>
      </c>
      <c r="L60" s="115">
        <f t="shared" si="13"/>
        <v>40.782171415399525</v>
      </c>
      <c r="M60" s="115">
        <f t="shared" si="13"/>
        <v>281.661316912702</v>
      </c>
      <c r="N60" s="115">
        <f t="shared" si="13"/>
        <v>333.56188949883597</v>
      </c>
      <c r="O60" s="115">
        <f t="shared" si="13"/>
        <v>564.0858166166972</v>
      </c>
      <c r="P60" s="125">
        <f t="shared" si="13"/>
        <v>135.54762158888516</v>
      </c>
      <c r="Q60" s="196">
        <f t="shared" si="13"/>
        <v>2154.4848986866755</v>
      </c>
      <c r="R60" s="115">
        <f t="shared" si="13"/>
        <v>219.83263635166648</v>
      </c>
      <c r="S60" s="116">
        <f t="shared" si="13"/>
        <v>2322.142028326929</v>
      </c>
      <c r="T60" s="211">
        <f t="shared" si="13"/>
        <v>4696.459563365272</v>
      </c>
      <c r="U60" s="189">
        <f t="shared" si="13"/>
        <v>526.0789047142364</v>
      </c>
      <c r="V60" s="125">
        <f t="shared" si="13"/>
        <v>5222.538468079508</v>
      </c>
      <c r="W60" s="117">
        <f t="shared" si="3"/>
        <v>0.02457492184581767</v>
      </c>
      <c r="X60" s="211">
        <f t="shared" si="13"/>
        <v>218448</v>
      </c>
      <c r="Y60" s="263">
        <f t="shared" si="5"/>
        <v>21499.210628457444</v>
      </c>
      <c r="Z60" s="275">
        <f t="shared" si="6"/>
        <v>23907.467534971747</v>
      </c>
      <c r="AA60" s="278">
        <f t="shared" si="7"/>
        <v>4.3324225145203235</v>
      </c>
      <c r="AB60" s="278">
        <f t="shared" si="8"/>
        <v>4.378533574700597</v>
      </c>
      <c r="AG60" s="287"/>
      <c r="AH60" s="288"/>
      <c r="AI60" s="289"/>
      <c r="AJ60" s="282"/>
      <c r="AK60" s="282"/>
      <c r="AL60" s="282"/>
      <c r="AM60" s="282"/>
      <c r="AN60" s="282"/>
      <c r="AO60" s="282"/>
      <c r="AP60" s="282"/>
    </row>
    <row r="61" spans="1:42" ht="15">
      <c r="A61" s="123" t="s">
        <v>239</v>
      </c>
      <c r="B61" s="103" t="s">
        <v>95</v>
      </c>
      <c r="C61" s="110" t="s">
        <v>367</v>
      </c>
      <c r="D61" s="103" t="s">
        <v>96</v>
      </c>
      <c r="E61" s="51">
        <f>SUMIFS('PIB-Mpal 2015-2022 Corrient '!H$5:H$1012,'PIB-Mpal 2015-2022 Corrient '!$A$5:$A$1012,$W$2,'PIB-Mpal 2015-2022 Corrient '!$E$5:$E$1012,$A61)</f>
        <v>12.036501435719687</v>
      </c>
      <c r="F61" s="51">
        <f>SUMIFS('PIB-Mpal 2015-2022 Corrient '!I$5:I$1012,'PIB-Mpal 2015-2022 Corrient '!$A$5:$A$1012,$W$2,'PIB-Mpal 2015-2022 Corrient '!$E$5:$E$1012,$A61)</f>
        <v>6.774827400442296</v>
      </c>
      <c r="G61" s="51">
        <f>SUMIFS('PIB-Mpal 2015-2022 Corrient '!K$5:K$1012,'PIB-Mpal 2015-2022 Corrient '!$A$5:$A$1012,$W$2,'PIB-Mpal 2015-2022 Corrient '!$E$5:$E$1012,$A61)</f>
        <v>1.3993843380874118</v>
      </c>
      <c r="H61" s="51">
        <f>SUMIFS('PIB-Mpal 2015-2022 Corrient '!L$5:L$1012,'PIB-Mpal 2015-2022 Corrient '!$A$5:$A$1012,$W$2,'PIB-Mpal 2015-2022 Corrient '!$E$5:$E$1012,$A61)</f>
        <v>1.4529963795073835</v>
      </c>
      <c r="I61" s="51">
        <f>SUMIFS('PIB-Mpal 2015-2022 Corrient '!N$5:N$1012,'PIB-Mpal 2015-2022 Corrient '!$A$5:$A$1012,$W$2,'PIB-Mpal 2015-2022 Corrient '!$E$5:$E$1012,$A61)</f>
        <v>4.105949145967126</v>
      </c>
      <c r="J61" s="51">
        <f>SUMIFS('PIB-Mpal 2015-2022 Corrient '!O$5:O$1012,'PIB-Mpal 2015-2022 Corrient '!$A$5:$A$1012,$W$2,'PIB-Mpal 2015-2022 Corrient '!$E$5:$E$1012,$A61)</f>
        <v>3.4715885228959036</v>
      </c>
      <c r="K61" s="51">
        <f>SUMIFS('PIB-Mpal 2015-2022 Corrient '!P$5:P$1012,'PIB-Mpal 2015-2022 Corrient '!$A$5:$A$1012,$W$2,'PIB-Mpal 2015-2022 Corrient '!$E$5:$E$1012,$A61)</f>
        <v>0.7055591431405766</v>
      </c>
      <c r="L61" s="51">
        <f>SUMIFS('PIB-Mpal 2015-2022 Corrient '!Q$5:Q$1012,'PIB-Mpal 2015-2022 Corrient '!$A$5:$A$1012,$W$2,'PIB-Mpal 2015-2022 Corrient '!$E$5:$E$1012,$A61)</f>
        <v>0.2041428547282041</v>
      </c>
      <c r="M61" s="51">
        <f>SUMIFS('PIB-Mpal 2015-2022 Corrient '!R$5:R$1012,'PIB-Mpal 2015-2022 Corrient '!$A$5:$A$1012,$W$2,'PIB-Mpal 2015-2022 Corrient '!$E$5:$E$1012,$A61)</f>
        <v>2.3798758589387945</v>
      </c>
      <c r="N61" s="51">
        <f>SUMIFS('PIB-Mpal 2015-2022 Corrient '!S$5:S$1012,'PIB-Mpal 2015-2022 Corrient '!$A$5:$A$1012,$W$2,'PIB-Mpal 2015-2022 Corrient '!$E$5:$E$1012,$A61)</f>
        <v>3.788631965723705</v>
      </c>
      <c r="O61" s="51">
        <f>SUMIFS('PIB-Mpal 2015-2022 Corrient '!T$5:T$1012,'PIB-Mpal 2015-2022 Corrient '!$A$5:$A$1012,$W$2,'PIB-Mpal 2015-2022 Corrient '!$E$5:$E$1012,$A61)</f>
        <v>9.40894315935916</v>
      </c>
      <c r="P61" s="153">
        <f>SUMIFS('PIB-Mpal 2015-2022 Corrient '!U$5:U$1012,'PIB-Mpal 2015-2022 Corrient '!$A$5:$A$1012,$W$2,'PIB-Mpal 2015-2022 Corrient '!$E$5:$E$1012,$A61)</f>
        <v>1.3536332733714043</v>
      </c>
      <c r="Q61" s="159">
        <f>SUMIFS('PIB-Mpal 2015-2022 Corrient '!J$5:J$1012,'PIB-Mpal 2015-2022 Corrient '!$A$5:$A$1012,$W$2,'PIB-Mpal 2015-2022 Corrient '!$E$5:$E$1012,$A61)</f>
        <v>18.811328836161984</v>
      </c>
      <c r="R61" s="52">
        <f>SUMIFS('PIB-Mpal 2015-2022 Corrient '!M$5:M$1012,'PIB-Mpal 2015-2022 Corrient '!$A$5:$A$1012,$W$2,'PIB-Mpal 2015-2022 Corrient '!$E$5:$E$1012,$A61)</f>
        <v>2.8523807175947953</v>
      </c>
      <c r="S61" s="53">
        <f>SUMIFS('PIB-Mpal 2015-2022 Corrient '!V$5:V$1012,'PIB-Mpal 2015-2022 Corrient '!$A$5:$A$1012,$W$2,'PIB-Mpal 2015-2022 Corrient '!$E$5:$E$1012,$A61)</f>
        <v>25.418323924124874</v>
      </c>
      <c r="T61" s="210">
        <f>SUMIFS('PIB-Mpal 2015-2022 Corrient '!W$5:W$1012,'PIB-Mpal 2015-2022 Corrient '!$A$5:$A$1012,$W$2,'PIB-Mpal 2015-2022 Corrient '!$E$5:$E$1012,$A61)</f>
        <v>47.08203347788165</v>
      </c>
      <c r="U61" s="206">
        <f>SUMIFS('PIB-Mpal 2015-2022 Corrient '!X$5:X$1012,'PIB-Mpal 2015-2022 Corrient '!$A$5:$A$1012,$W$2,'PIB-Mpal 2015-2022 Corrient '!$E$5:$E$1012,$A61)</f>
        <v>5.27394397195975</v>
      </c>
      <c r="V61" s="90">
        <f>SUMIFS('PIB-Mpal 2015-2022 Corrient '!Y$5:Y$1012,'PIB-Mpal 2015-2022 Corrient '!$A$5:$A$1012,$W$2,'PIB-Mpal 2015-2022 Corrient '!$E$5:$E$1012,$A61)</f>
        <v>52.355977449841404</v>
      </c>
      <c r="W61" s="102">
        <f t="shared" si="3"/>
        <v>0.00024636372941152975</v>
      </c>
      <c r="X61" s="273">
        <f>INDEX(POBLACION!$C$4:$W$128,MATCH(A61,POBLACION!$A$4:$A$128,0),MATCH($W$2,POBLACION!$C$3:$W$3,0))</f>
        <v>2804</v>
      </c>
      <c r="Y61" s="263">
        <f t="shared" si="5"/>
        <v>16791.024778131832</v>
      </c>
      <c r="Z61" s="275">
        <f t="shared" si="6"/>
        <v>18671.889247447005</v>
      </c>
      <c r="AA61" s="278">
        <f t="shared" si="7"/>
        <v>4.2250772025053145</v>
      </c>
      <c r="AB61" s="278">
        <f t="shared" si="8"/>
        <v>4.271188262685588</v>
      </c>
      <c r="AG61" s="287"/>
      <c r="AH61" s="288"/>
      <c r="AI61" s="289"/>
      <c r="AJ61" s="282"/>
      <c r="AK61" s="282"/>
      <c r="AL61" s="282"/>
      <c r="AM61" s="282"/>
      <c r="AN61" s="282"/>
      <c r="AO61" s="282"/>
      <c r="AP61" s="282"/>
    </row>
    <row r="62" spans="1:42" ht="15">
      <c r="A62" s="35" t="s">
        <v>240</v>
      </c>
      <c r="B62" s="32" t="s">
        <v>95</v>
      </c>
      <c r="C62" s="33" t="s">
        <v>368</v>
      </c>
      <c r="D62" s="32" t="s">
        <v>98</v>
      </c>
      <c r="E62" s="51">
        <f>SUMIFS('PIB-Mpal 2015-2022 Corrient '!H$5:H$1012,'PIB-Mpal 2015-2022 Corrient '!$A$5:$A$1012,$W$2,'PIB-Mpal 2015-2022 Corrient '!$E$5:$E$1012,$A62)</f>
        <v>55.84401336693058</v>
      </c>
      <c r="F62" s="51">
        <f>SUMIFS('PIB-Mpal 2015-2022 Corrient '!I$5:I$1012,'PIB-Mpal 2015-2022 Corrient '!$A$5:$A$1012,$W$2,'PIB-Mpal 2015-2022 Corrient '!$E$5:$E$1012,$A62)</f>
        <v>31.432184487203287</v>
      </c>
      <c r="G62" s="51">
        <f>SUMIFS('PIB-Mpal 2015-2022 Corrient '!K$5:K$1012,'PIB-Mpal 2015-2022 Corrient '!$A$5:$A$1012,$W$2,'PIB-Mpal 2015-2022 Corrient '!$E$5:$E$1012,$A62)</f>
        <v>4.0025695397178955</v>
      </c>
      <c r="H62" s="51">
        <f>SUMIFS('PIB-Mpal 2015-2022 Corrient '!L$5:L$1012,'PIB-Mpal 2015-2022 Corrient '!$A$5:$A$1012,$W$2,'PIB-Mpal 2015-2022 Corrient '!$E$5:$E$1012,$A62)</f>
        <v>6.099823425098989</v>
      </c>
      <c r="I62" s="51">
        <f>SUMIFS('PIB-Mpal 2015-2022 Corrient '!N$5:N$1012,'PIB-Mpal 2015-2022 Corrient '!$A$5:$A$1012,$W$2,'PIB-Mpal 2015-2022 Corrient '!$E$5:$E$1012,$A62)</f>
        <v>23.81532043214195</v>
      </c>
      <c r="J62" s="51">
        <f>SUMIFS('PIB-Mpal 2015-2022 Corrient '!O$5:O$1012,'PIB-Mpal 2015-2022 Corrient '!$A$5:$A$1012,$W$2,'PIB-Mpal 2015-2022 Corrient '!$E$5:$E$1012,$A62)</f>
        <v>9.465436928843152</v>
      </c>
      <c r="K62" s="51">
        <f>SUMIFS('PIB-Mpal 2015-2022 Corrient '!P$5:P$1012,'PIB-Mpal 2015-2022 Corrient '!$A$5:$A$1012,$W$2,'PIB-Mpal 2015-2022 Corrient '!$E$5:$E$1012,$A62)</f>
        <v>2.3241545921626794</v>
      </c>
      <c r="L62" s="51">
        <f>SUMIFS('PIB-Mpal 2015-2022 Corrient '!Q$5:Q$1012,'PIB-Mpal 2015-2022 Corrient '!$A$5:$A$1012,$W$2,'PIB-Mpal 2015-2022 Corrient '!$E$5:$E$1012,$A62)</f>
        <v>0.986065308902798</v>
      </c>
      <c r="M62" s="51">
        <f>SUMIFS('PIB-Mpal 2015-2022 Corrient '!R$5:R$1012,'PIB-Mpal 2015-2022 Corrient '!$A$5:$A$1012,$W$2,'PIB-Mpal 2015-2022 Corrient '!$E$5:$E$1012,$A62)</f>
        <v>5.697153608019385</v>
      </c>
      <c r="N62" s="51">
        <f>SUMIFS('PIB-Mpal 2015-2022 Corrient '!S$5:S$1012,'PIB-Mpal 2015-2022 Corrient '!$A$5:$A$1012,$W$2,'PIB-Mpal 2015-2022 Corrient '!$E$5:$E$1012,$A62)</f>
        <v>9.612994954651985</v>
      </c>
      <c r="O62" s="51">
        <f>SUMIFS('PIB-Mpal 2015-2022 Corrient '!T$5:T$1012,'PIB-Mpal 2015-2022 Corrient '!$A$5:$A$1012,$W$2,'PIB-Mpal 2015-2022 Corrient '!$E$5:$E$1012,$A62)</f>
        <v>11.65269100710099</v>
      </c>
      <c r="P62" s="153">
        <f>SUMIFS('PIB-Mpal 2015-2022 Corrient '!U$5:U$1012,'PIB-Mpal 2015-2022 Corrient '!$A$5:$A$1012,$W$2,'PIB-Mpal 2015-2022 Corrient '!$E$5:$E$1012,$A62)</f>
        <v>3.475386695866686</v>
      </c>
      <c r="Q62" s="159">
        <f>SUMIFS('PIB-Mpal 2015-2022 Corrient '!J$5:J$1012,'PIB-Mpal 2015-2022 Corrient '!$A$5:$A$1012,$W$2,'PIB-Mpal 2015-2022 Corrient '!$E$5:$E$1012,$A62)</f>
        <v>87.27619785413387</v>
      </c>
      <c r="R62" s="52">
        <f>SUMIFS('PIB-Mpal 2015-2022 Corrient '!M$5:M$1012,'PIB-Mpal 2015-2022 Corrient '!$A$5:$A$1012,$W$2,'PIB-Mpal 2015-2022 Corrient '!$E$5:$E$1012,$A62)</f>
        <v>10.102392964816884</v>
      </c>
      <c r="S62" s="53">
        <f>SUMIFS('PIB-Mpal 2015-2022 Corrient '!V$5:V$1012,'PIB-Mpal 2015-2022 Corrient '!$A$5:$A$1012,$W$2,'PIB-Mpal 2015-2022 Corrient '!$E$5:$E$1012,$A62)</f>
        <v>67.02920352768962</v>
      </c>
      <c r="T62" s="210">
        <f>SUMIFS('PIB-Mpal 2015-2022 Corrient '!W$5:W$1012,'PIB-Mpal 2015-2022 Corrient '!$A$5:$A$1012,$W$2,'PIB-Mpal 2015-2022 Corrient '!$E$5:$E$1012,$A62)</f>
        <v>164.40779434664037</v>
      </c>
      <c r="U62" s="206">
        <f>SUMIFS('PIB-Mpal 2015-2022 Corrient '!X$5:X$1012,'PIB-Mpal 2015-2022 Corrient '!$A$5:$A$1012,$W$2,'PIB-Mpal 2015-2022 Corrient '!$E$5:$E$1012,$A62)</f>
        <v>18.41631365274401</v>
      </c>
      <c r="V62" s="90">
        <f>SUMIFS('PIB-Mpal 2015-2022 Corrient '!Y$5:Y$1012,'PIB-Mpal 2015-2022 Corrient '!$A$5:$A$1012,$W$2,'PIB-Mpal 2015-2022 Corrient '!$E$5:$E$1012,$A62)</f>
        <v>182.82410799938438</v>
      </c>
      <c r="W62" s="94">
        <f t="shared" si="3"/>
        <v>0.0008602881899438411</v>
      </c>
      <c r="X62" s="273">
        <f>INDEX(POBLACION!$C$4:$W$128,MATCH(A62,POBLACION!$A$4:$A$128,0),MATCH($W$2,POBLACION!$C$3:$W$3,0))</f>
        <v>7341</v>
      </c>
      <c r="Y62" s="263">
        <f t="shared" si="5"/>
        <v>22395.83086046048</v>
      </c>
      <c r="Z62" s="275">
        <f t="shared" si="6"/>
        <v>24904.523634298377</v>
      </c>
      <c r="AA62" s="278">
        <f t="shared" si="7"/>
        <v>4.3501671789226934</v>
      </c>
      <c r="AB62" s="278">
        <f t="shared" si="8"/>
        <v>4.396278239102967</v>
      </c>
      <c r="AG62" s="287"/>
      <c r="AH62" s="288"/>
      <c r="AI62" s="289"/>
      <c r="AJ62" s="282"/>
      <c r="AK62" s="282"/>
      <c r="AL62" s="282"/>
      <c r="AM62" s="282"/>
      <c r="AN62" s="282"/>
      <c r="AO62" s="282"/>
      <c r="AP62" s="282"/>
    </row>
    <row r="63" spans="1:42" ht="15">
      <c r="A63" s="35" t="s">
        <v>241</v>
      </c>
      <c r="B63" s="32" t="s">
        <v>95</v>
      </c>
      <c r="C63" s="33" t="s">
        <v>367</v>
      </c>
      <c r="D63" s="32" t="s">
        <v>99</v>
      </c>
      <c r="E63" s="51">
        <f>SUMIFS('PIB-Mpal 2015-2022 Corrient '!H$5:H$1012,'PIB-Mpal 2015-2022 Corrient '!$A$5:$A$1012,$W$2,'PIB-Mpal 2015-2022 Corrient '!$E$5:$E$1012,$A63)</f>
        <v>19.350737228681787</v>
      </c>
      <c r="F63" s="51">
        <f>SUMIFS('PIB-Mpal 2015-2022 Corrient '!I$5:I$1012,'PIB-Mpal 2015-2022 Corrient '!$A$5:$A$1012,$W$2,'PIB-Mpal 2015-2022 Corrient '!$E$5:$E$1012,$A63)</f>
        <v>0</v>
      </c>
      <c r="G63" s="51">
        <f>SUMIFS('PIB-Mpal 2015-2022 Corrient '!K$5:K$1012,'PIB-Mpal 2015-2022 Corrient '!$A$5:$A$1012,$W$2,'PIB-Mpal 2015-2022 Corrient '!$E$5:$E$1012,$A63)</f>
        <v>1.9518871040365533</v>
      </c>
      <c r="H63" s="51">
        <f>SUMIFS('PIB-Mpal 2015-2022 Corrient '!L$5:L$1012,'PIB-Mpal 2015-2022 Corrient '!$A$5:$A$1012,$W$2,'PIB-Mpal 2015-2022 Corrient '!$E$5:$E$1012,$A63)</f>
        <v>2.486753503626766</v>
      </c>
      <c r="I63" s="51">
        <f>SUMIFS('PIB-Mpal 2015-2022 Corrient '!N$5:N$1012,'PIB-Mpal 2015-2022 Corrient '!$A$5:$A$1012,$W$2,'PIB-Mpal 2015-2022 Corrient '!$E$5:$E$1012,$A63)</f>
        <v>2.2973709043418906</v>
      </c>
      <c r="J63" s="51">
        <f>SUMIFS('PIB-Mpal 2015-2022 Corrient '!O$5:O$1012,'PIB-Mpal 2015-2022 Corrient '!$A$5:$A$1012,$W$2,'PIB-Mpal 2015-2022 Corrient '!$E$5:$E$1012,$A63)</f>
        <v>9.119933891260578</v>
      </c>
      <c r="K63" s="51">
        <f>SUMIFS('PIB-Mpal 2015-2022 Corrient '!P$5:P$1012,'PIB-Mpal 2015-2022 Corrient '!$A$5:$A$1012,$W$2,'PIB-Mpal 2015-2022 Corrient '!$E$5:$E$1012,$A63)</f>
        <v>3.1159655583884365</v>
      </c>
      <c r="L63" s="51">
        <f>SUMIFS('PIB-Mpal 2015-2022 Corrient '!Q$5:Q$1012,'PIB-Mpal 2015-2022 Corrient '!$A$5:$A$1012,$W$2,'PIB-Mpal 2015-2022 Corrient '!$E$5:$E$1012,$A63)</f>
        <v>1.0140299319890258</v>
      </c>
      <c r="M63" s="51">
        <f>SUMIFS('PIB-Mpal 2015-2022 Corrient '!R$5:R$1012,'PIB-Mpal 2015-2022 Corrient '!$A$5:$A$1012,$W$2,'PIB-Mpal 2015-2022 Corrient '!$E$5:$E$1012,$A63)</f>
        <v>8.78931666426847</v>
      </c>
      <c r="N63" s="51">
        <f>SUMIFS('PIB-Mpal 2015-2022 Corrient '!S$5:S$1012,'PIB-Mpal 2015-2022 Corrient '!$A$5:$A$1012,$W$2,'PIB-Mpal 2015-2022 Corrient '!$E$5:$E$1012,$A63)</f>
        <v>7.059715869782364</v>
      </c>
      <c r="O63" s="51">
        <f>SUMIFS('PIB-Mpal 2015-2022 Corrient '!T$5:T$1012,'PIB-Mpal 2015-2022 Corrient '!$A$5:$A$1012,$W$2,'PIB-Mpal 2015-2022 Corrient '!$E$5:$E$1012,$A63)</f>
        <v>14.669832390166151</v>
      </c>
      <c r="P63" s="153">
        <f>SUMIFS('PIB-Mpal 2015-2022 Corrient '!U$5:U$1012,'PIB-Mpal 2015-2022 Corrient '!$A$5:$A$1012,$W$2,'PIB-Mpal 2015-2022 Corrient '!$E$5:$E$1012,$A63)</f>
        <v>4.717692985773292</v>
      </c>
      <c r="Q63" s="159">
        <f>SUMIFS('PIB-Mpal 2015-2022 Corrient '!J$5:J$1012,'PIB-Mpal 2015-2022 Corrient '!$A$5:$A$1012,$W$2,'PIB-Mpal 2015-2022 Corrient '!$E$5:$E$1012,$A63)</f>
        <v>19.350737228681787</v>
      </c>
      <c r="R63" s="52">
        <f>SUMIFS('PIB-Mpal 2015-2022 Corrient '!M$5:M$1012,'PIB-Mpal 2015-2022 Corrient '!$A$5:$A$1012,$W$2,'PIB-Mpal 2015-2022 Corrient '!$E$5:$E$1012,$A63)</f>
        <v>4.438640607663319</v>
      </c>
      <c r="S63" s="53">
        <f>SUMIFS('PIB-Mpal 2015-2022 Corrient '!V$5:V$1012,'PIB-Mpal 2015-2022 Corrient '!$A$5:$A$1012,$W$2,'PIB-Mpal 2015-2022 Corrient '!$E$5:$E$1012,$A63)</f>
        <v>50.783858195970204</v>
      </c>
      <c r="T63" s="210">
        <f>SUMIFS('PIB-Mpal 2015-2022 Corrient '!W$5:W$1012,'PIB-Mpal 2015-2022 Corrient '!$A$5:$A$1012,$W$2,'PIB-Mpal 2015-2022 Corrient '!$E$5:$E$1012,$A63)</f>
        <v>74.57323603231531</v>
      </c>
      <c r="U63" s="206">
        <f>SUMIFS('PIB-Mpal 2015-2022 Corrient '!X$5:X$1012,'PIB-Mpal 2015-2022 Corrient '!$A$5:$A$1012,$W$2,'PIB-Mpal 2015-2022 Corrient '!$E$5:$E$1012,$A63)</f>
        <v>8.353400216388794</v>
      </c>
      <c r="V63" s="90">
        <f>SUMIFS('PIB-Mpal 2015-2022 Corrient '!Y$5:Y$1012,'PIB-Mpal 2015-2022 Corrient '!$A$5:$A$1012,$W$2,'PIB-Mpal 2015-2022 Corrient '!$E$5:$E$1012,$A63)</f>
        <v>82.9266362487041</v>
      </c>
      <c r="W63" s="94">
        <f t="shared" si="3"/>
        <v>0.00039021552779444814</v>
      </c>
      <c r="X63" s="273">
        <f>INDEX(POBLACION!$C$4:$W$128,MATCH(A63,POBLACION!$A$4:$A$128,0),MATCH($W$2,POBLACION!$C$3:$W$3,0))</f>
        <v>5314</v>
      </c>
      <c r="Y63" s="263">
        <f t="shared" si="5"/>
        <v>14033.352659449625</v>
      </c>
      <c r="Z63" s="275">
        <f t="shared" si="6"/>
        <v>15605.313558280786</v>
      </c>
      <c r="AA63" s="278">
        <f t="shared" si="7"/>
        <v>4.147161439207684</v>
      </c>
      <c r="AB63" s="278">
        <f t="shared" si="8"/>
        <v>4.193272499387958</v>
      </c>
      <c r="AG63" s="287"/>
      <c r="AH63" s="288"/>
      <c r="AI63" s="289"/>
      <c r="AJ63" s="282"/>
      <c r="AK63" s="282"/>
      <c r="AL63" s="282"/>
      <c r="AM63" s="282"/>
      <c r="AN63" s="282"/>
      <c r="AO63" s="282"/>
      <c r="AP63" s="282"/>
    </row>
    <row r="64" spans="1:42" ht="15">
      <c r="A64" s="35" t="s">
        <v>242</v>
      </c>
      <c r="B64" s="32" t="s">
        <v>95</v>
      </c>
      <c r="C64" s="33" t="s">
        <v>367</v>
      </c>
      <c r="D64" s="32" t="s">
        <v>100</v>
      </c>
      <c r="E64" s="51">
        <f>SUMIFS('PIB-Mpal 2015-2022 Corrient '!H$5:H$1012,'PIB-Mpal 2015-2022 Corrient '!$A$5:$A$1012,$W$2,'PIB-Mpal 2015-2022 Corrient '!$E$5:$E$1012,$A64)</f>
        <v>279.34523000381284</v>
      </c>
      <c r="F64" s="51">
        <f>SUMIFS('PIB-Mpal 2015-2022 Corrient '!I$5:I$1012,'PIB-Mpal 2015-2022 Corrient '!$A$5:$A$1012,$W$2,'PIB-Mpal 2015-2022 Corrient '!$E$5:$E$1012,$A64)</f>
        <v>848.5783839170984</v>
      </c>
      <c r="G64" s="51">
        <f>SUMIFS('PIB-Mpal 2015-2022 Corrient '!K$5:K$1012,'PIB-Mpal 2015-2022 Corrient '!$A$5:$A$1012,$W$2,'PIB-Mpal 2015-2022 Corrient '!$E$5:$E$1012,$A64)</f>
        <v>6.471857662138704</v>
      </c>
      <c r="H64" s="51">
        <f>SUMIFS('PIB-Mpal 2015-2022 Corrient '!L$5:L$1012,'PIB-Mpal 2015-2022 Corrient '!$A$5:$A$1012,$W$2,'PIB-Mpal 2015-2022 Corrient '!$E$5:$E$1012,$A64)</f>
        <v>0.19423494443752887</v>
      </c>
      <c r="I64" s="51">
        <f>SUMIFS('PIB-Mpal 2015-2022 Corrient '!N$5:N$1012,'PIB-Mpal 2015-2022 Corrient '!$A$5:$A$1012,$W$2,'PIB-Mpal 2015-2022 Corrient '!$E$5:$E$1012,$A64)</f>
        <v>35.87406602888266</v>
      </c>
      <c r="J64" s="51">
        <f>SUMIFS('PIB-Mpal 2015-2022 Corrient '!O$5:O$1012,'PIB-Mpal 2015-2022 Corrient '!$A$5:$A$1012,$W$2,'PIB-Mpal 2015-2022 Corrient '!$E$5:$E$1012,$A64)</f>
        <v>8.060652247114035</v>
      </c>
      <c r="K64" s="51">
        <f>SUMIFS('PIB-Mpal 2015-2022 Corrient '!P$5:P$1012,'PIB-Mpal 2015-2022 Corrient '!$A$5:$A$1012,$W$2,'PIB-Mpal 2015-2022 Corrient '!$E$5:$E$1012,$A64)</f>
        <v>1.2919359552232785</v>
      </c>
      <c r="L64" s="51">
        <f>SUMIFS('PIB-Mpal 2015-2022 Corrient '!Q$5:Q$1012,'PIB-Mpal 2015-2022 Corrient '!$A$5:$A$1012,$W$2,'PIB-Mpal 2015-2022 Corrient '!$E$5:$E$1012,$A64)</f>
        <v>0.27735104333027927</v>
      </c>
      <c r="M64" s="51">
        <f>SUMIFS('PIB-Mpal 2015-2022 Corrient '!R$5:R$1012,'PIB-Mpal 2015-2022 Corrient '!$A$5:$A$1012,$W$2,'PIB-Mpal 2015-2022 Corrient '!$E$5:$E$1012,$A64)</f>
        <v>4.668373242758285</v>
      </c>
      <c r="N64" s="51">
        <f>SUMIFS('PIB-Mpal 2015-2022 Corrient '!S$5:S$1012,'PIB-Mpal 2015-2022 Corrient '!$A$5:$A$1012,$W$2,'PIB-Mpal 2015-2022 Corrient '!$E$5:$E$1012,$A64)</f>
        <v>21.62438953818627</v>
      </c>
      <c r="O64" s="51">
        <f>SUMIFS('PIB-Mpal 2015-2022 Corrient '!T$5:T$1012,'PIB-Mpal 2015-2022 Corrient '!$A$5:$A$1012,$W$2,'PIB-Mpal 2015-2022 Corrient '!$E$5:$E$1012,$A64)</f>
        <v>7.662045062522945</v>
      </c>
      <c r="P64" s="153">
        <f>SUMIFS('PIB-Mpal 2015-2022 Corrient '!U$5:U$1012,'PIB-Mpal 2015-2022 Corrient '!$A$5:$A$1012,$W$2,'PIB-Mpal 2015-2022 Corrient '!$E$5:$E$1012,$A64)</f>
        <v>2.719445949581178</v>
      </c>
      <c r="Q64" s="159">
        <f>SUMIFS('PIB-Mpal 2015-2022 Corrient '!J$5:J$1012,'PIB-Mpal 2015-2022 Corrient '!$A$5:$A$1012,$W$2,'PIB-Mpal 2015-2022 Corrient '!$E$5:$E$1012,$A64)</f>
        <v>1127.9236139209113</v>
      </c>
      <c r="R64" s="52">
        <f>SUMIFS('PIB-Mpal 2015-2022 Corrient '!M$5:M$1012,'PIB-Mpal 2015-2022 Corrient '!$A$5:$A$1012,$W$2,'PIB-Mpal 2015-2022 Corrient '!$E$5:$E$1012,$A64)</f>
        <v>6.666092606576233</v>
      </c>
      <c r="S64" s="53">
        <f>SUMIFS('PIB-Mpal 2015-2022 Corrient '!V$5:V$1012,'PIB-Mpal 2015-2022 Corrient '!$A$5:$A$1012,$W$2,'PIB-Mpal 2015-2022 Corrient '!$E$5:$E$1012,$A64)</f>
        <v>82.17825906759893</v>
      </c>
      <c r="T64" s="210">
        <f>SUMIFS('PIB-Mpal 2015-2022 Corrient '!W$5:W$1012,'PIB-Mpal 2015-2022 Corrient '!$A$5:$A$1012,$W$2,'PIB-Mpal 2015-2022 Corrient '!$E$5:$E$1012,$A64)</f>
        <v>1216.7679655950865</v>
      </c>
      <c r="U64" s="206">
        <f>SUMIFS('PIB-Mpal 2015-2022 Corrient '!X$5:X$1012,'PIB-Mpal 2015-2022 Corrient '!$A$5:$A$1012,$W$2,'PIB-Mpal 2015-2022 Corrient '!$E$5:$E$1012,$A64)</f>
        <v>136.29755563634717</v>
      </c>
      <c r="V64" s="90">
        <f>SUMIFS('PIB-Mpal 2015-2022 Corrient '!Y$5:Y$1012,'PIB-Mpal 2015-2022 Corrient '!$A$5:$A$1012,$W$2,'PIB-Mpal 2015-2022 Corrient '!$E$5:$E$1012,$A64)</f>
        <v>1353.0655212314336</v>
      </c>
      <c r="W64" s="94">
        <f t="shared" si="3"/>
        <v>0.006366919006871509</v>
      </c>
      <c r="X64" s="273">
        <f>INDEX(POBLACION!$C$4:$W$128,MATCH(A64,POBLACION!$A$4:$A$128,0),MATCH($W$2,POBLACION!$C$3:$W$3,0))</f>
        <v>9849</v>
      </c>
      <c r="Y64" s="263">
        <f t="shared" si="5"/>
        <v>123542.28506397466</v>
      </c>
      <c r="Z64" s="275">
        <f t="shared" si="6"/>
        <v>137381.00530322202</v>
      </c>
      <c r="AA64" s="278">
        <f t="shared" si="7"/>
        <v>5.091815629877644</v>
      </c>
      <c r="AB64" s="278">
        <f t="shared" si="8"/>
        <v>5.137926690057918</v>
      </c>
      <c r="AG64" s="287"/>
      <c r="AH64" s="288"/>
      <c r="AI64" s="289"/>
      <c r="AJ64" s="282"/>
      <c r="AK64" s="282"/>
      <c r="AL64" s="282"/>
      <c r="AM64" s="282"/>
      <c r="AN64" s="282"/>
      <c r="AO64" s="282"/>
      <c r="AP64" s="282"/>
    </row>
    <row r="65" spans="1:42" ht="15">
      <c r="A65" s="35" t="s">
        <v>243</v>
      </c>
      <c r="B65" s="32" t="s">
        <v>95</v>
      </c>
      <c r="C65" s="33" t="s">
        <v>368</v>
      </c>
      <c r="D65" s="32" t="s">
        <v>101</v>
      </c>
      <c r="E65" s="51">
        <f>SUMIFS('PIB-Mpal 2015-2022 Corrient '!H$5:H$1012,'PIB-Mpal 2015-2022 Corrient '!$A$5:$A$1012,$W$2,'PIB-Mpal 2015-2022 Corrient '!$E$5:$E$1012,$A65)</f>
        <v>60.61200414217045</v>
      </c>
      <c r="F65" s="51">
        <f>SUMIFS('PIB-Mpal 2015-2022 Corrient '!I$5:I$1012,'PIB-Mpal 2015-2022 Corrient '!$A$5:$A$1012,$W$2,'PIB-Mpal 2015-2022 Corrient '!$E$5:$E$1012,$A65)</f>
        <v>0</v>
      </c>
      <c r="G65" s="51">
        <f>SUMIFS('PIB-Mpal 2015-2022 Corrient '!K$5:K$1012,'PIB-Mpal 2015-2022 Corrient '!$A$5:$A$1012,$W$2,'PIB-Mpal 2015-2022 Corrient '!$E$5:$E$1012,$A65)</f>
        <v>1.5247466588525795</v>
      </c>
      <c r="H65" s="51">
        <f>SUMIFS('PIB-Mpal 2015-2022 Corrient '!L$5:L$1012,'PIB-Mpal 2015-2022 Corrient '!$A$5:$A$1012,$W$2,'PIB-Mpal 2015-2022 Corrient '!$E$5:$E$1012,$A65)</f>
        <v>7.216293781735379</v>
      </c>
      <c r="I65" s="51">
        <f>SUMIFS('PIB-Mpal 2015-2022 Corrient '!N$5:N$1012,'PIB-Mpal 2015-2022 Corrient '!$A$5:$A$1012,$W$2,'PIB-Mpal 2015-2022 Corrient '!$E$5:$E$1012,$A65)</f>
        <v>7.091641909902295</v>
      </c>
      <c r="J65" s="51">
        <f>SUMIFS('PIB-Mpal 2015-2022 Corrient '!O$5:O$1012,'PIB-Mpal 2015-2022 Corrient '!$A$5:$A$1012,$W$2,'PIB-Mpal 2015-2022 Corrient '!$E$5:$E$1012,$A65)</f>
        <v>16.845145980959234</v>
      </c>
      <c r="K65" s="51">
        <f>SUMIFS('PIB-Mpal 2015-2022 Corrient '!P$5:P$1012,'PIB-Mpal 2015-2022 Corrient '!$A$5:$A$1012,$W$2,'PIB-Mpal 2015-2022 Corrient '!$E$5:$E$1012,$A65)</f>
        <v>3.126530968039022</v>
      </c>
      <c r="L65" s="51">
        <f>SUMIFS('PIB-Mpal 2015-2022 Corrient '!Q$5:Q$1012,'PIB-Mpal 2015-2022 Corrient '!$A$5:$A$1012,$W$2,'PIB-Mpal 2015-2022 Corrient '!$E$5:$E$1012,$A65)</f>
        <v>1.9098384320271693</v>
      </c>
      <c r="M65" s="51">
        <f>SUMIFS('PIB-Mpal 2015-2022 Corrient '!R$5:R$1012,'PIB-Mpal 2015-2022 Corrient '!$A$5:$A$1012,$W$2,'PIB-Mpal 2015-2022 Corrient '!$E$5:$E$1012,$A65)</f>
        <v>10.396492075521094</v>
      </c>
      <c r="N65" s="51">
        <f>SUMIFS('PIB-Mpal 2015-2022 Corrient '!S$5:S$1012,'PIB-Mpal 2015-2022 Corrient '!$A$5:$A$1012,$W$2,'PIB-Mpal 2015-2022 Corrient '!$E$5:$E$1012,$A65)</f>
        <v>11.084985950721887</v>
      </c>
      <c r="O65" s="51">
        <f>SUMIFS('PIB-Mpal 2015-2022 Corrient '!T$5:T$1012,'PIB-Mpal 2015-2022 Corrient '!$A$5:$A$1012,$W$2,'PIB-Mpal 2015-2022 Corrient '!$E$5:$E$1012,$A65)</f>
        <v>24.43751546720591</v>
      </c>
      <c r="P65" s="153">
        <f>SUMIFS('PIB-Mpal 2015-2022 Corrient '!U$5:U$1012,'PIB-Mpal 2015-2022 Corrient '!$A$5:$A$1012,$W$2,'PIB-Mpal 2015-2022 Corrient '!$E$5:$E$1012,$A65)</f>
        <v>5.353006921180905</v>
      </c>
      <c r="Q65" s="159">
        <f>SUMIFS('PIB-Mpal 2015-2022 Corrient '!J$5:J$1012,'PIB-Mpal 2015-2022 Corrient '!$A$5:$A$1012,$W$2,'PIB-Mpal 2015-2022 Corrient '!$E$5:$E$1012,$A65)</f>
        <v>60.61200414217045</v>
      </c>
      <c r="R65" s="52">
        <f>SUMIFS('PIB-Mpal 2015-2022 Corrient '!M$5:M$1012,'PIB-Mpal 2015-2022 Corrient '!$A$5:$A$1012,$W$2,'PIB-Mpal 2015-2022 Corrient '!$E$5:$E$1012,$A65)</f>
        <v>8.741040440587959</v>
      </c>
      <c r="S65" s="53">
        <f>SUMIFS('PIB-Mpal 2015-2022 Corrient '!V$5:V$1012,'PIB-Mpal 2015-2022 Corrient '!$A$5:$A$1012,$W$2,'PIB-Mpal 2015-2022 Corrient '!$E$5:$E$1012,$A65)</f>
        <v>80.24515770555752</v>
      </c>
      <c r="T65" s="210">
        <f>SUMIFS('PIB-Mpal 2015-2022 Corrient '!W$5:W$1012,'PIB-Mpal 2015-2022 Corrient '!$A$5:$A$1012,$W$2,'PIB-Mpal 2015-2022 Corrient '!$E$5:$E$1012,$A65)</f>
        <v>149.59820228831592</v>
      </c>
      <c r="U65" s="206">
        <f>SUMIFS('PIB-Mpal 2015-2022 Corrient '!X$5:X$1012,'PIB-Mpal 2015-2022 Corrient '!$A$5:$A$1012,$W$2,'PIB-Mpal 2015-2022 Corrient '!$E$5:$E$1012,$A65)</f>
        <v>16.757401473433067</v>
      </c>
      <c r="V65" s="90">
        <f>SUMIFS('PIB-Mpal 2015-2022 Corrient '!Y$5:Y$1012,'PIB-Mpal 2015-2022 Corrient '!$A$5:$A$1012,$W$2,'PIB-Mpal 2015-2022 Corrient '!$E$5:$E$1012,$A65)</f>
        <v>166.355603761749</v>
      </c>
      <c r="W65" s="94">
        <f t="shared" si="3"/>
        <v>0.000782794801042824</v>
      </c>
      <c r="X65" s="273">
        <f>INDEX(POBLACION!$C$4:$W$128,MATCH(A65,POBLACION!$A$4:$A$128,0),MATCH($W$2,POBLACION!$C$3:$W$3,0))</f>
        <v>8727</v>
      </c>
      <c r="Y65" s="263">
        <f t="shared" si="5"/>
        <v>17141.996366255975</v>
      </c>
      <c r="Z65" s="275">
        <f t="shared" si="6"/>
        <v>19062.17529067824</v>
      </c>
      <c r="AA65" s="278">
        <f t="shared" si="7"/>
        <v>4.234061398705067</v>
      </c>
      <c r="AB65" s="278">
        <f t="shared" si="8"/>
        <v>4.280172458885341</v>
      </c>
      <c r="AG65" s="287"/>
      <c r="AH65" s="288"/>
      <c r="AI65" s="289"/>
      <c r="AJ65" s="282"/>
      <c r="AK65" s="282"/>
      <c r="AL65" s="282"/>
      <c r="AM65" s="282"/>
      <c r="AN65" s="282"/>
      <c r="AO65" s="282"/>
      <c r="AP65" s="282"/>
    </row>
    <row r="66" spans="1:42" ht="15">
      <c r="A66" s="35" t="s">
        <v>244</v>
      </c>
      <c r="B66" s="32" t="s">
        <v>95</v>
      </c>
      <c r="C66" s="33" t="s">
        <v>367</v>
      </c>
      <c r="D66" s="32" t="s">
        <v>102</v>
      </c>
      <c r="E66" s="51">
        <f>SUMIFS('PIB-Mpal 2015-2022 Corrient '!H$5:H$1012,'PIB-Mpal 2015-2022 Corrient '!$A$5:$A$1012,$W$2,'PIB-Mpal 2015-2022 Corrient '!$E$5:$E$1012,$A66)</f>
        <v>50.134806496298054</v>
      </c>
      <c r="F66" s="51">
        <f>SUMIFS('PIB-Mpal 2015-2022 Corrient '!I$5:I$1012,'PIB-Mpal 2015-2022 Corrient '!$A$5:$A$1012,$W$2,'PIB-Mpal 2015-2022 Corrient '!$E$5:$E$1012,$A66)</f>
        <v>28.21874309446102</v>
      </c>
      <c r="G66" s="51">
        <f>SUMIFS('PIB-Mpal 2015-2022 Corrient '!K$5:K$1012,'PIB-Mpal 2015-2022 Corrient '!$A$5:$A$1012,$W$2,'PIB-Mpal 2015-2022 Corrient '!$E$5:$E$1012,$A66)</f>
        <v>6.574990859971409</v>
      </c>
      <c r="H66" s="51">
        <f>SUMIFS('PIB-Mpal 2015-2022 Corrient '!L$5:L$1012,'PIB-Mpal 2015-2022 Corrient '!$A$5:$A$1012,$W$2,'PIB-Mpal 2015-2022 Corrient '!$E$5:$E$1012,$A66)</f>
        <v>10.975911812354807</v>
      </c>
      <c r="I66" s="51">
        <f>SUMIFS('PIB-Mpal 2015-2022 Corrient '!N$5:N$1012,'PIB-Mpal 2015-2022 Corrient '!$A$5:$A$1012,$W$2,'PIB-Mpal 2015-2022 Corrient '!$E$5:$E$1012,$A66)</f>
        <v>11.433928997953288</v>
      </c>
      <c r="J66" s="51">
        <f>SUMIFS('PIB-Mpal 2015-2022 Corrient '!O$5:O$1012,'PIB-Mpal 2015-2022 Corrient '!$A$5:$A$1012,$W$2,'PIB-Mpal 2015-2022 Corrient '!$E$5:$E$1012,$A66)</f>
        <v>36.13176758688927</v>
      </c>
      <c r="K66" s="51">
        <f>SUMIFS('PIB-Mpal 2015-2022 Corrient '!P$5:P$1012,'PIB-Mpal 2015-2022 Corrient '!$A$5:$A$1012,$W$2,'PIB-Mpal 2015-2022 Corrient '!$E$5:$E$1012,$A66)</f>
        <v>4.402821484383299</v>
      </c>
      <c r="L66" s="51">
        <f>SUMIFS('PIB-Mpal 2015-2022 Corrient '!Q$5:Q$1012,'PIB-Mpal 2015-2022 Corrient '!$A$5:$A$1012,$W$2,'PIB-Mpal 2015-2022 Corrient '!$E$5:$E$1012,$A66)</f>
        <v>2.128999980002983</v>
      </c>
      <c r="M66" s="51">
        <f>SUMIFS('PIB-Mpal 2015-2022 Corrient '!R$5:R$1012,'PIB-Mpal 2015-2022 Corrient '!$A$5:$A$1012,$W$2,'PIB-Mpal 2015-2022 Corrient '!$E$5:$E$1012,$A66)</f>
        <v>14.124159689973933</v>
      </c>
      <c r="N66" s="51">
        <f>SUMIFS('PIB-Mpal 2015-2022 Corrient '!S$5:S$1012,'PIB-Mpal 2015-2022 Corrient '!$A$5:$A$1012,$W$2,'PIB-Mpal 2015-2022 Corrient '!$E$5:$E$1012,$A66)</f>
        <v>26.56470175286681</v>
      </c>
      <c r="O66" s="51">
        <f>SUMIFS('PIB-Mpal 2015-2022 Corrient '!T$5:T$1012,'PIB-Mpal 2015-2022 Corrient '!$A$5:$A$1012,$W$2,'PIB-Mpal 2015-2022 Corrient '!$E$5:$E$1012,$A66)</f>
        <v>58.32416257208642</v>
      </c>
      <c r="P66" s="153">
        <f>SUMIFS('PIB-Mpal 2015-2022 Corrient '!U$5:U$1012,'PIB-Mpal 2015-2022 Corrient '!$A$5:$A$1012,$W$2,'PIB-Mpal 2015-2022 Corrient '!$E$5:$E$1012,$A66)</f>
        <v>8.559177748853026</v>
      </c>
      <c r="Q66" s="159">
        <f>SUMIFS('PIB-Mpal 2015-2022 Corrient '!J$5:J$1012,'PIB-Mpal 2015-2022 Corrient '!$A$5:$A$1012,$W$2,'PIB-Mpal 2015-2022 Corrient '!$E$5:$E$1012,$A66)</f>
        <v>78.35354959075907</v>
      </c>
      <c r="R66" s="52">
        <f>SUMIFS('PIB-Mpal 2015-2022 Corrient '!M$5:M$1012,'PIB-Mpal 2015-2022 Corrient '!$A$5:$A$1012,$W$2,'PIB-Mpal 2015-2022 Corrient '!$E$5:$E$1012,$A66)</f>
        <v>17.550902672326217</v>
      </c>
      <c r="S66" s="53">
        <f>SUMIFS('PIB-Mpal 2015-2022 Corrient '!V$5:V$1012,'PIB-Mpal 2015-2022 Corrient '!$A$5:$A$1012,$W$2,'PIB-Mpal 2015-2022 Corrient '!$E$5:$E$1012,$A66)</f>
        <v>161.669719813009</v>
      </c>
      <c r="T66" s="210">
        <f>SUMIFS('PIB-Mpal 2015-2022 Corrient '!W$5:W$1012,'PIB-Mpal 2015-2022 Corrient '!$A$5:$A$1012,$W$2,'PIB-Mpal 2015-2022 Corrient '!$E$5:$E$1012,$A66)</f>
        <v>257.5741720760943</v>
      </c>
      <c r="U66" s="206">
        <f>SUMIFS('PIB-Mpal 2015-2022 Corrient '!X$5:X$1012,'PIB-Mpal 2015-2022 Corrient '!$A$5:$A$1012,$W$2,'PIB-Mpal 2015-2022 Corrient '!$E$5:$E$1012,$A66)</f>
        <v>28.852444378627133</v>
      </c>
      <c r="V66" s="90">
        <f>SUMIFS('PIB-Mpal 2015-2022 Corrient '!Y$5:Y$1012,'PIB-Mpal 2015-2022 Corrient '!$A$5:$A$1012,$W$2,'PIB-Mpal 2015-2022 Corrient '!$E$5:$E$1012,$A66)</f>
        <v>286.42661645472145</v>
      </c>
      <c r="W66" s="94">
        <f t="shared" si="3"/>
        <v>0.0013477950917851647</v>
      </c>
      <c r="X66" s="273">
        <f>INDEX(POBLACION!$C$4:$W$128,MATCH(A66,POBLACION!$A$4:$A$128,0),MATCH($W$2,POBLACION!$C$3:$W$3,0))</f>
        <v>16097</v>
      </c>
      <c r="Y66" s="263">
        <f t="shared" si="5"/>
        <v>16001.377404242674</v>
      </c>
      <c r="Z66" s="275">
        <f t="shared" si="6"/>
        <v>17793.78868452019</v>
      </c>
      <c r="AA66" s="278">
        <f t="shared" si="7"/>
        <v>4.2041573684880875</v>
      </c>
      <c r="AB66" s="278">
        <f t="shared" si="8"/>
        <v>4.250268428668361</v>
      </c>
      <c r="AG66" s="287"/>
      <c r="AH66" s="288"/>
      <c r="AI66" s="289"/>
      <c r="AJ66" s="282"/>
      <c r="AK66" s="282"/>
      <c r="AL66" s="282"/>
      <c r="AM66" s="282"/>
      <c r="AN66" s="282"/>
      <c r="AO66" s="282"/>
      <c r="AP66" s="282"/>
    </row>
    <row r="67" spans="1:42" ht="15">
      <c r="A67" s="35" t="s">
        <v>245</v>
      </c>
      <c r="B67" s="32" t="s">
        <v>95</v>
      </c>
      <c r="C67" s="33" t="s">
        <v>367</v>
      </c>
      <c r="D67" s="32" t="s">
        <v>103</v>
      </c>
      <c r="E67" s="51">
        <f>SUMIFS('PIB-Mpal 2015-2022 Corrient '!H$5:H$1012,'PIB-Mpal 2015-2022 Corrient '!$A$5:$A$1012,$W$2,'PIB-Mpal 2015-2022 Corrient '!$E$5:$E$1012,$A67)</f>
        <v>107.17053628640353</v>
      </c>
      <c r="F67" s="51">
        <f>SUMIFS('PIB-Mpal 2015-2022 Corrient '!I$5:I$1012,'PIB-Mpal 2015-2022 Corrient '!$A$5:$A$1012,$W$2,'PIB-Mpal 2015-2022 Corrient '!$E$5:$E$1012,$A67)</f>
        <v>60.4191803034207</v>
      </c>
      <c r="G67" s="51">
        <f>SUMIFS('PIB-Mpal 2015-2022 Corrient '!K$5:K$1012,'PIB-Mpal 2015-2022 Corrient '!$A$5:$A$1012,$W$2,'PIB-Mpal 2015-2022 Corrient '!$E$5:$E$1012,$A67)</f>
        <v>4.041462244840362</v>
      </c>
      <c r="H67" s="51">
        <f>SUMIFS('PIB-Mpal 2015-2022 Corrient '!L$5:L$1012,'PIB-Mpal 2015-2022 Corrient '!$A$5:$A$1012,$W$2,'PIB-Mpal 2015-2022 Corrient '!$E$5:$E$1012,$A67)</f>
        <v>17.724346766191815</v>
      </c>
      <c r="I67" s="51">
        <f>SUMIFS('PIB-Mpal 2015-2022 Corrient '!N$5:N$1012,'PIB-Mpal 2015-2022 Corrient '!$A$5:$A$1012,$W$2,'PIB-Mpal 2015-2022 Corrient '!$E$5:$E$1012,$A67)</f>
        <v>15.891175011573228</v>
      </c>
      <c r="J67" s="51">
        <f>SUMIFS('PIB-Mpal 2015-2022 Corrient '!O$5:O$1012,'PIB-Mpal 2015-2022 Corrient '!$A$5:$A$1012,$W$2,'PIB-Mpal 2015-2022 Corrient '!$E$5:$E$1012,$A67)</f>
        <v>65.05307705751952</v>
      </c>
      <c r="K67" s="51">
        <f>SUMIFS('PIB-Mpal 2015-2022 Corrient '!P$5:P$1012,'PIB-Mpal 2015-2022 Corrient '!$A$5:$A$1012,$W$2,'PIB-Mpal 2015-2022 Corrient '!$E$5:$E$1012,$A67)</f>
        <v>8.56775941437806</v>
      </c>
      <c r="L67" s="51">
        <f>SUMIFS('PIB-Mpal 2015-2022 Corrient '!Q$5:Q$1012,'PIB-Mpal 2015-2022 Corrient '!$A$5:$A$1012,$W$2,'PIB-Mpal 2015-2022 Corrient '!$E$5:$E$1012,$A67)</f>
        <v>5.23471628557318</v>
      </c>
      <c r="M67" s="51">
        <f>SUMIFS('PIB-Mpal 2015-2022 Corrient '!R$5:R$1012,'PIB-Mpal 2015-2022 Corrient '!$A$5:$A$1012,$W$2,'PIB-Mpal 2015-2022 Corrient '!$E$5:$E$1012,$A67)</f>
        <v>20.119043710352415</v>
      </c>
      <c r="N67" s="51">
        <f>SUMIFS('PIB-Mpal 2015-2022 Corrient '!S$5:S$1012,'PIB-Mpal 2015-2022 Corrient '!$A$5:$A$1012,$W$2,'PIB-Mpal 2015-2022 Corrient '!$E$5:$E$1012,$A67)</f>
        <v>28.78390272144782</v>
      </c>
      <c r="O67" s="51">
        <f>SUMIFS('PIB-Mpal 2015-2022 Corrient '!T$5:T$1012,'PIB-Mpal 2015-2022 Corrient '!$A$5:$A$1012,$W$2,'PIB-Mpal 2015-2022 Corrient '!$E$5:$E$1012,$A67)</f>
        <v>60.35714322676773</v>
      </c>
      <c r="P67" s="153">
        <f>SUMIFS('PIB-Mpal 2015-2022 Corrient '!U$5:U$1012,'PIB-Mpal 2015-2022 Corrient '!$A$5:$A$1012,$W$2,'PIB-Mpal 2015-2022 Corrient '!$E$5:$E$1012,$A67)</f>
        <v>14.629884564017855</v>
      </c>
      <c r="Q67" s="159">
        <f>SUMIFS('PIB-Mpal 2015-2022 Corrient '!J$5:J$1012,'PIB-Mpal 2015-2022 Corrient '!$A$5:$A$1012,$W$2,'PIB-Mpal 2015-2022 Corrient '!$E$5:$E$1012,$A67)</f>
        <v>167.58971658982423</v>
      </c>
      <c r="R67" s="52">
        <f>SUMIFS('PIB-Mpal 2015-2022 Corrient '!M$5:M$1012,'PIB-Mpal 2015-2022 Corrient '!$A$5:$A$1012,$W$2,'PIB-Mpal 2015-2022 Corrient '!$E$5:$E$1012,$A67)</f>
        <v>21.765809011032175</v>
      </c>
      <c r="S67" s="53">
        <f>SUMIFS('PIB-Mpal 2015-2022 Corrient '!V$5:V$1012,'PIB-Mpal 2015-2022 Corrient '!$A$5:$A$1012,$W$2,'PIB-Mpal 2015-2022 Corrient '!$E$5:$E$1012,$A67)</f>
        <v>218.63670199162982</v>
      </c>
      <c r="T67" s="210">
        <f>SUMIFS('PIB-Mpal 2015-2022 Corrient '!W$5:W$1012,'PIB-Mpal 2015-2022 Corrient '!$A$5:$A$1012,$W$2,'PIB-Mpal 2015-2022 Corrient '!$E$5:$E$1012,$A67)</f>
        <v>407.9922275924862</v>
      </c>
      <c r="U67" s="206">
        <f>SUMIFS('PIB-Mpal 2015-2022 Corrient '!X$5:X$1012,'PIB-Mpal 2015-2022 Corrient '!$A$5:$A$1012,$W$2,'PIB-Mpal 2015-2022 Corrient '!$E$5:$E$1012,$A67)</f>
        <v>45.70168258192733</v>
      </c>
      <c r="V67" s="90">
        <f>SUMIFS('PIB-Mpal 2015-2022 Corrient '!Y$5:Y$1012,'PIB-Mpal 2015-2022 Corrient '!$A$5:$A$1012,$W$2,'PIB-Mpal 2015-2022 Corrient '!$E$5:$E$1012,$A67)</f>
        <v>453.69391017441353</v>
      </c>
      <c r="W67" s="94">
        <f t="shared" si="3"/>
        <v>0.0021348798965495517</v>
      </c>
      <c r="X67" s="273">
        <f>INDEX(POBLACION!$C$4:$W$128,MATCH(A67,POBLACION!$A$4:$A$128,0),MATCH($W$2,POBLACION!$C$3:$W$3,0))</f>
        <v>24168</v>
      </c>
      <c r="Y67" s="263">
        <f t="shared" si="5"/>
        <v>16881.505610414028</v>
      </c>
      <c r="Z67" s="275">
        <f t="shared" si="6"/>
        <v>18772.505386230285</v>
      </c>
      <c r="AA67" s="278">
        <f t="shared" si="7"/>
        <v>4.227411177427973</v>
      </c>
      <c r="AB67" s="278">
        <f t="shared" si="8"/>
        <v>4.273522237608247</v>
      </c>
      <c r="AG67" s="287"/>
      <c r="AH67" s="288"/>
      <c r="AI67" s="289"/>
      <c r="AJ67" s="282"/>
      <c r="AK67" s="282"/>
      <c r="AL67" s="282"/>
      <c r="AM67" s="282"/>
      <c r="AN67" s="282"/>
      <c r="AO67" s="282"/>
      <c r="AP67" s="282"/>
    </row>
    <row r="68" spans="1:42" ht="15">
      <c r="A68" s="35" t="s">
        <v>246</v>
      </c>
      <c r="B68" s="32" t="s">
        <v>95</v>
      </c>
      <c r="C68" s="33" t="s">
        <v>362</v>
      </c>
      <c r="D68" s="32" t="s">
        <v>104</v>
      </c>
      <c r="E68" s="51">
        <f>SUMIFS('PIB-Mpal 2015-2022 Corrient '!H$5:H$1012,'PIB-Mpal 2015-2022 Corrient '!$A$5:$A$1012,$W$2,'PIB-Mpal 2015-2022 Corrient '!$E$5:$E$1012,$A68)</f>
        <v>107.22920128061484</v>
      </c>
      <c r="F68" s="51">
        <f>SUMIFS('PIB-Mpal 2015-2022 Corrient '!I$5:I$1012,'PIB-Mpal 2015-2022 Corrient '!$A$5:$A$1012,$W$2,'PIB-Mpal 2015-2022 Corrient '!$E$5:$E$1012,$A68)</f>
        <v>0</v>
      </c>
      <c r="G68" s="51">
        <f>SUMIFS('PIB-Mpal 2015-2022 Corrient '!K$5:K$1012,'PIB-Mpal 2015-2022 Corrient '!$A$5:$A$1012,$W$2,'PIB-Mpal 2015-2022 Corrient '!$E$5:$E$1012,$A68)</f>
        <v>6.1834860609951905</v>
      </c>
      <c r="H68" s="51">
        <f>SUMIFS('PIB-Mpal 2015-2022 Corrient '!L$5:L$1012,'PIB-Mpal 2015-2022 Corrient '!$A$5:$A$1012,$W$2,'PIB-Mpal 2015-2022 Corrient '!$E$5:$E$1012,$A68)</f>
        <v>9.905708867207832</v>
      </c>
      <c r="I68" s="51">
        <f>SUMIFS('PIB-Mpal 2015-2022 Corrient '!N$5:N$1012,'PIB-Mpal 2015-2022 Corrient '!$A$5:$A$1012,$W$2,'PIB-Mpal 2015-2022 Corrient '!$E$5:$E$1012,$A68)</f>
        <v>11.303187018214249</v>
      </c>
      <c r="J68" s="51">
        <f>SUMIFS('PIB-Mpal 2015-2022 Corrient '!O$5:O$1012,'PIB-Mpal 2015-2022 Corrient '!$A$5:$A$1012,$W$2,'PIB-Mpal 2015-2022 Corrient '!$E$5:$E$1012,$A68)</f>
        <v>29.115511596131395</v>
      </c>
      <c r="K68" s="51">
        <f>SUMIFS('PIB-Mpal 2015-2022 Corrient '!P$5:P$1012,'PIB-Mpal 2015-2022 Corrient '!$A$5:$A$1012,$W$2,'PIB-Mpal 2015-2022 Corrient '!$E$5:$E$1012,$A68)</f>
        <v>6.217269860186871</v>
      </c>
      <c r="L68" s="51">
        <f>SUMIFS('PIB-Mpal 2015-2022 Corrient '!Q$5:Q$1012,'PIB-Mpal 2015-2022 Corrient '!$A$5:$A$1012,$W$2,'PIB-Mpal 2015-2022 Corrient '!$E$5:$E$1012,$A68)</f>
        <v>1.98635793329588</v>
      </c>
      <c r="M68" s="51">
        <f>SUMIFS('PIB-Mpal 2015-2022 Corrient '!R$5:R$1012,'PIB-Mpal 2015-2022 Corrient '!$A$5:$A$1012,$W$2,'PIB-Mpal 2015-2022 Corrient '!$E$5:$E$1012,$A68)</f>
        <v>21.118469790123036</v>
      </c>
      <c r="N68" s="51">
        <f>SUMIFS('PIB-Mpal 2015-2022 Corrient '!S$5:S$1012,'PIB-Mpal 2015-2022 Corrient '!$A$5:$A$1012,$W$2,'PIB-Mpal 2015-2022 Corrient '!$E$5:$E$1012,$A68)</f>
        <v>17.576165639108243</v>
      </c>
      <c r="O68" s="51">
        <f>SUMIFS('PIB-Mpal 2015-2022 Corrient '!T$5:T$1012,'PIB-Mpal 2015-2022 Corrient '!$A$5:$A$1012,$W$2,'PIB-Mpal 2015-2022 Corrient '!$E$5:$E$1012,$A68)</f>
        <v>20.088143153268263</v>
      </c>
      <c r="P68" s="153">
        <f>SUMIFS('PIB-Mpal 2015-2022 Corrient '!U$5:U$1012,'PIB-Mpal 2015-2022 Corrient '!$A$5:$A$1012,$W$2,'PIB-Mpal 2015-2022 Corrient '!$E$5:$E$1012,$A68)</f>
        <v>11.469053915020774</v>
      </c>
      <c r="Q68" s="159">
        <f>SUMIFS('PIB-Mpal 2015-2022 Corrient '!J$5:J$1012,'PIB-Mpal 2015-2022 Corrient '!$A$5:$A$1012,$W$2,'PIB-Mpal 2015-2022 Corrient '!$E$5:$E$1012,$A68)</f>
        <v>107.22920128061484</v>
      </c>
      <c r="R68" s="52">
        <f>SUMIFS('PIB-Mpal 2015-2022 Corrient '!M$5:M$1012,'PIB-Mpal 2015-2022 Corrient '!$A$5:$A$1012,$W$2,'PIB-Mpal 2015-2022 Corrient '!$E$5:$E$1012,$A68)</f>
        <v>16.08919492820302</v>
      </c>
      <c r="S68" s="53">
        <f>SUMIFS('PIB-Mpal 2015-2022 Corrient '!V$5:V$1012,'PIB-Mpal 2015-2022 Corrient '!$A$5:$A$1012,$W$2,'PIB-Mpal 2015-2022 Corrient '!$E$5:$E$1012,$A68)</f>
        <v>118.87415890534871</v>
      </c>
      <c r="T68" s="210">
        <f>SUMIFS('PIB-Mpal 2015-2022 Corrient '!W$5:W$1012,'PIB-Mpal 2015-2022 Corrient '!$A$5:$A$1012,$W$2,'PIB-Mpal 2015-2022 Corrient '!$E$5:$E$1012,$A68)</f>
        <v>242.19255511416657</v>
      </c>
      <c r="U68" s="206">
        <f>SUMIFS('PIB-Mpal 2015-2022 Corrient '!X$5:X$1012,'PIB-Mpal 2015-2022 Corrient '!$A$5:$A$1012,$W$2,'PIB-Mpal 2015-2022 Corrient '!$E$5:$E$1012,$A68)</f>
        <v>27.12945622236021</v>
      </c>
      <c r="V68" s="90">
        <f>SUMIFS('PIB-Mpal 2015-2022 Corrient '!Y$5:Y$1012,'PIB-Mpal 2015-2022 Corrient '!$A$5:$A$1012,$W$2,'PIB-Mpal 2015-2022 Corrient '!$E$5:$E$1012,$A68)</f>
        <v>269.32201133652677</v>
      </c>
      <c r="W68" s="94">
        <f t="shared" si="3"/>
        <v>0.001267308497660032</v>
      </c>
      <c r="X68" s="273">
        <f>INDEX(POBLACION!$C$4:$W$128,MATCH(A68,POBLACION!$A$4:$A$128,0),MATCH($W$2,POBLACION!$C$3:$W$3,0))</f>
        <v>12605</v>
      </c>
      <c r="Y68" s="263">
        <f t="shared" si="5"/>
        <v>19214.006752413054</v>
      </c>
      <c r="Z68" s="275">
        <f t="shared" si="6"/>
        <v>21366.284120311524</v>
      </c>
      <c r="AA68" s="278">
        <f t="shared" si="7"/>
        <v>4.283617938990564</v>
      </c>
      <c r="AB68" s="278">
        <f t="shared" si="8"/>
        <v>4.329728999170838</v>
      </c>
      <c r="AG68" s="287"/>
      <c r="AH68" s="288"/>
      <c r="AI68" s="289"/>
      <c r="AJ68" s="282"/>
      <c r="AK68" s="282"/>
      <c r="AL68" s="282"/>
      <c r="AM68" s="282"/>
      <c r="AN68" s="282"/>
      <c r="AO68" s="282"/>
      <c r="AP68" s="282"/>
    </row>
    <row r="69" spans="1:42" ht="15">
      <c r="A69" s="35" t="s">
        <v>247</v>
      </c>
      <c r="B69" s="32" t="s">
        <v>95</v>
      </c>
      <c r="C69" s="33" t="s">
        <v>367</v>
      </c>
      <c r="D69" s="32" t="s">
        <v>105</v>
      </c>
      <c r="E69" s="51">
        <f>SUMIFS('PIB-Mpal 2015-2022 Corrient '!H$5:H$1012,'PIB-Mpal 2015-2022 Corrient '!$A$5:$A$1012,$W$2,'PIB-Mpal 2015-2022 Corrient '!$E$5:$E$1012,$A69)</f>
        <v>60.72306059381557</v>
      </c>
      <c r="F69" s="51">
        <f>SUMIFS('PIB-Mpal 2015-2022 Corrient '!I$5:I$1012,'PIB-Mpal 2015-2022 Corrient '!$A$5:$A$1012,$W$2,'PIB-Mpal 2015-2022 Corrient '!$E$5:$E$1012,$A69)</f>
        <v>34.178391049636666</v>
      </c>
      <c r="G69" s="51">
        <f>SUMIFS('PIB-Mpal 2015-2022 Corrient '!K$5:K$1012,'PIB-Mpal 2015-2022 Corrient '!$A$5:$A$1012,$W$2,'PIB-Mpal 2015-2022 Corrient '!$E$5:$E$1012,$A69)</f>
        <v>4.522290514088214</v>
      </c>
      <c r="H69" s="51">
        <f>SUMIFS('PIB-Mpal 2015-2022 Corrient '!L$5:L$1012,'PIB-Mpal 2015-2022 Corrient '!$A$5:$A$1012,$W$2,'PIB-Mpal 2015-2022 Corrient '!$E$5:$E$1012,$A69)</f>
        <v>18.691668955370467</v>
      </c>
      <c r="I69" s="51">
        <f>SUMIFS('PIB-Mpal 2015-2022 Corrient '!N$5:N$1012,'PIB-Mpal 2015-2022 Corrient '!$A$5:$A$1012,$W$2,'PIB-Mpal 2015-2022 Corrient '!$E$5:$E$1012,$A69)</f>
        <v>13.946901293775138</v>
      </c>
      <c r="J69" s="51">
        <f>SUMIFS('PIB-Mpal 2015-2022 Corrient '!O$5:O$1012,'PIB-Mpal 2015-2022 Corrient '!$A$5:$A$1012,$W$2,'PIB-Mpal 2015-2022 Corrient '!$E$5:$E$1012,$A69)</f>
        <v>60.27749302853916</v>
      </c>
      <c r="K69" s="51">
        <f>SUMIFS('PIB-Mpal 2015-2022 Corrient '!P$5:P$1012,'PIB-Mpal 2015-2022 Corrient '!$A$5:$A$1012,$W$2,'PIB-Mpal 2015-2022 Corrient '!$E$5:$E$1012,$A69)</f>
        <v>8.020157593545882</v>
      </c>
      <c r="L69" s="51">
        <f>SUMIFS('PIB-Mpal 2015-2022 Corrient '!Q$5:Q$1012,'PIB-Mpal 2015-2022 Corrient '!$A$5:$A$1012,$W$2,'PIB-Mpal 2015-2022 Corrient '!$E$5:$E$1012,$A69)</f>
        <v>4.813777291732396</v>
      </c>
      <c r="M69" s="51">
        <f>SUMIFS('PIB-Mpal 2015-2022 Corrient '!R$5:R$1012,'PIB-Mpal 2015-2022 Corrient '!$A$5:$A$1012,$W$2,'PIB-Mpal 2015-2022 Corrient '!$E$5:$E$1012,$A69)</f>
        <v>21.229209041062376</v>
      </c>
      <c r="N69" s="51">
        <f>SUMIFS('PIB-Mpal 2015-2022 Corrient '!S$5:S$1012,'PIB-Mpal 2015-2022 Corrient '!$A$5:$A$1012,$W$2,'PIB-Mpal 2015-2022 Corrient '!$E$5:$E$1012,$A69)</f>
        <v>31.595464882807338</v>
      </c>
      <c r="O69" s="51">
        <f>SUMIFS('PIB-Mpal 2015-2022 Corrient '!T$5:T$1012,'PIB-Mpal 2015-2022 Corrient '!$A$5:$A$1012,$W$2,'PIB-Mpal 2015-2022 Corrient '!$E$5:$E$1012,$A69)</f>
        <v>56.47672837481161</v>
      </c>
      <c r="P69" s="153">
        <f>SUMIFS('PIB-Mpal 2015-2022 Corrient '!U$5:U$1012,'PIB-Mpal 2015-2022 Corrient '!$A$5:$A$1012,$W$2,'PIB-Mpal 2015-2022 Corrient '!$E$5:$E$1012,$A69)</f>
        <v>12.145803971629123</v>
      </c>
      <c r="Q69" s="159">
        <f>SUMIFS('PIB-Mpal 2015-2022 Corrient '!J$5:J$1012,'PIB-Mpal 2015-2022 Corrient '!$A$5:$A$1012,$W$2,'PIB-Mpal 2015-2022 Corrient '!$E$5:$E$1012,$A69)</f>
        <v>94.90145164345223</v>
      </c>
      <c r="R69" s="52">
        <f>SUMIFS('PIB-Mpal 2015-2022 Corrient '!M$5:M$1012,'PIB-Mpal 2015-2022 Corrient '!$A$5:$A$1012,$W$2,'PIB-Mpal 2015-2022 Corrient '!$E$5:$E$1012,$A69)</f>
        <v>23.21395946945868</v>
      </c>
      <c r="S69" s="53">
        <f>SUMIFS('PIB-Mpal 2015-2022 Corrient '!V$5:V$1012,'PIB-Mpal 2015-2022 Corrient '!$A$5:$A$1012,$W$2,'PIB-Mpal 2015-2022 Corrient '!$E$5:$E$1012,$A69)</f>
        <v>208.50553547790304</v>
      </c>
      <c r="T69" s="210">
        <f>SUMIFS('PIB-Mpal 2015-2022 Corrient '!W$5:W$1012,'PIB-Mpal 2015-2022 Corrient '!$A$5:$A$1012,$W$2,'PIB-Mpal 2015-2022 Corrient '!$E$5:$E$1012,$A69)</f>
        <v>326.62094659081396</v>
      </c>
      <c r="U69" s="206">
        <f>SUMIFS('PIB-Mpal 2015-2022 Corrient '!X$5:X$1012,'PIB-Mpal 2015-2022 Corrient '!$A$5:$A$1012,$W$2,'PIB-Mpal 2015-2022 Corrient '!$E$5:$E$1012,$A69)</f>
        <v>36.58679214009841</v>
      </c>
      <c r="V69" s="90">
        <f>SUMIFS('PIB-Mpal 2015-2022 Corrient '!Y$5:Y$1012,'PIB-Mpal 2015-2022 Corrient '!$A$5:$A$1012,$W$2,'PIB-Mpal 2015-2022 Corrient '!$E$5:$E$1012,$A69)</f>
        <v>363.20773873091235</v>
      </c>
      <c r="W69" s="94">
        <f t="shared" si="3"/>
        <v>0.0017090925892960696</v>
      </c>
      <c r="X69" s="273">
        <f>INDEX(POBLACION!$C$4:$W$128,MATCH(A69,POBLACION!$A$4:$A$128,0),MATCH($W$2,POBLACION!$C$3:$W$3,0))</f>
        <v>21525</v>
      </c>
      <c r="Y69" s="263">
        <f t="shared" si="5"/>
        <v>15174.027716181834</v>
      </c>
      <c r="Z69" s="275">
        <f t="shared" si="6"/>
        <v>16873.762542667242</v>
      </c>
      <c r="AA69" s="278">
        <f t="shared" si="7"/>
        <v>4.181100872991119</v>
      </c>
      <c r="AB69" s="278">
        <f t="shared" si="8"/>
        <v>4.227211933171393</v>
      </c>
      <c r="AG69" s="287"/>
      <c r="AH69" s="288"/>
      <c r="AI69" s="289"/>
      <c r="AJ69" s="282"/>
      <c r="AK69" s="282"/>
      <c r="AL69" s="282"/>
      <c r="AM69" s="282"/>
      <c r="AN69" s="282"/>
      <c r="AO69" s="282"/>
      <c r="AP69" s="282"/>
    </row>
    <row r="70" spans="1:42" ht="15">
      <c r="A70" s="35" t="s">
        <v>248</v>
      </c>
      <c r="B70" s="32" t="s">
        <v>95</v>
      </c>
      <c r="C70" s="33" t="s">
        <v>362</v>
      </c>
      <c r="D70" s="32" t="s">
        <v>106</v>
      </c>
      <c r="E70" s="51">
        <f>SUMIFS('PIB-Mpal 2015-2022 Corrient '!H$5:H$1012,'PIB-Mpal 2015-2022 Corrient '!$A$5:$A$1012,$W$2,'PIB-Mpal 2015-2022 Corrient '!$E$5:$E$1012,$A70)</f>
        <v>20.583371477946567</v>
      </c>
      <c r="F70" s="51">
        <f>SUMIFS('PIB-Mpal 2015-2022 Corrient '!I$5:I$1012,'PIB-Mpal 2015-2022 Corrient '!$A$5:$A$1012,$W$2,'PIB-Mpal 2015-2022 Corrient '!$E$5:$E$1012,$A70)</f>
        <v>0</v>
      </c>
      <c r="G70" s="51">
        <f>SUMIFS('PIB-Mpal 2015-2022 Corrient '!K$5:K$1012,'PIB-Mpal 2015-2022 Corrient '!$A$5:$A$1012,$W$2,'PIB-Mpal 2015-2022 Corrient '!$E$5:$E$1012,$A70)</f>
        <v>3.4930696237077847</v>
      </c>
      <c r="H70" s="51">
        <f>SUMIFS('PIB-Mpal 2015-2022 Corrient '!L$5:L$1012,'PIB-Mpal 2015-2022 Corrient '!$A$5:$A$1012,$W$2,'PIB-Mpal 2015-2022 Corrient '!$E$5:$E$1012,$A70)</f>
        <v>1.2047199551557548</v>
      </c>
      <c r="I70" s="51">
        <f>SUMIFS('PIB-Mpal 2015-2022 Corrient '!N$5:N$1012,'PIB-Mpal 2015-2022 Corrient '!$A$5:$A$1012,$W$2,'PIB-Mpal 2015-2022 Corrient '!$E$5:$E$1012,$A70)</f>
        <v>9.723220998295321</v>
      </c>
      <c r="J70" s="51">
        <f>SUMIFS('PIB-Mpal 2015-2022 Corrient '!O$5:O$1012,'PIB-Mpal 2015-2022 Corrient '!$A$5:$A$1012,$W$2,'PIB-Mpal 2015-2022 Corrient '!$E$5:$E$1012,$A70)</f>
        <v>12.545090361997325</v>
      </c>
      <c r="K70" s="51">
        <f>SUMIFS('PIB-Mpal 2015-2022 Corrient '!P$5:P$1012,'PIB-Mpal 2015-2022 Corrient '!$A$5:$A$1012,$W$2,'PIB-Mpal 2015-2022 Corrient '!$E$5:$E$1012,$A70)</f>
        <v>1.7361069097257826</v>
      </c>
      <c r="L70" s="51">
        <f>SUMIFS('PIB-Mpal 2015-2022 Corrient '!Q$5:Q$1012,'PIB-Mpal 2015-2022 Corrient '!$A$5:$A$1012,$W$2,'PIB-Mpal 2015-2022 Corrient '!$E$5:$E$1012,$A70)</f>
        <v>0.638578106140891</v>
      </c>
      <c r="M70" s="51">
        <f>SUMIFS('PIB-Mpal 2015-2022 Corrient '!R$5:R$1012,'PIB-Mpal 2015-2022 Corrient '!$A$5:$A$1012,$W$2,'PIB-Mpal 2015-2022 Corrient '!$E$5:$E$1012,$A70)</f>
        <v>6.865392895307068</v>
      </c>
      <c r="N70" s="51">
        <f>SUMIFS('PIB-Mpal 2015-2022 Corrient '!S$5:S$1012,'PIB-Mpal 2015-2022 Corrient '!$A$5:$A$1012,$W$2,'PIB-Mpal 2015-2022 Corrient '!$E$5:$E$1012,$A70)</f>
        <v>8.60917351564095</v>
      </c>
      <c r="O70" s="51">
        <f>SUMIFS('PIB-Mpal 2015-2022 Corrient '!T$5:T$1012,'PIB-Mpal 2015-2022 Corrient '!$A$5:$A$1012,$W$2,'PIB-Mpal 2015-2022 Corrient '!$E$5:$E$1012,$A70)</f>
        <v>12.235094271806892</v>
      </c>
      <c r="P70" s="153">
        <f>SUMIFS('PIB-Mpal 2015-2022 Corrient '!U$5:U$1012,'PIB-Mpal 2015-2022 Corrient '!$A$5:$A$1012,$W$2,'PIB-Mpal 2015-2022 Corrient '!$E$5:$E$1012,$A70)</f>
        <v>3.429119001639785</v>
      </c>
      <c r="Q70" s="159">
        <f>SUMIFS('PIB-Mpal 2015-2022 Corrient '!J$5:J$1012,'PIB-Mpal 2015-2022 Corrient '!$A$5:$A$1012,$W$2,'PIB-Mpal 2015-2022 Corrient '!$E$5:$E$1012,$A70)</f>
        <v>20.583371477946567</v>
      </c>
      <c r="R70" s="52">
        <f>SUMIFS('PIB-Mpal 2015-2022 Corrient '!M$5:M$1012,'PIB-Mpal 2015-2022 Corrient '!$A$5:$A$1012,$W$2,'PIB-Mpal 2015-2022 Corrient '!$E$5:$E$1012,$A70)</f>
        <v>4.6977895788635395</v>
      </c>
      <c r="S70" s="53">
        <f>SUMIFS('PIB-Mpal 2015-2022 Corrient '!V$5:V$1012,'PIB-Mpal 2015-2022 Corrient '!$A$5:$A$1012,$W$2,'PIB-Mpal 2015-2022 Corrient '!$E$5:$E$1012,$A70)</f>
        <v>55.781776060554016</v>
      </c>
      <c r="T70" s="210">
        <f>SUMIFS('PIB-Mpal 2015-2022 Corrient '!W$5:W$1012,'PIB-Mpal 2015-2022 Corrient '!$A$5:$A$1012,$W$2,'PIB-Mpal 2015-2022 Corrient '!$E$5:$E$1012,$A70)</f>
        <v>81.06293711736413</v>
      </c>
      <c r="U70" s="206">
        <f>SUMIFS('PIB-Mpal 2015-2022 Corrient '!X$5:X$1012,'PIB-Mpal 2015-2022 Corrient '!$A$5:$A$1012,$W$2,'PIB-Mpal 2015-2022 Corrient '!$E$5:$E$1012,$A70)</f>
        <v>9.080350974227082</v>
      </c>
      <c r="V70" s="90">
        <f>SUMIFS('PIB-Mpal 2015-2022 Corrient '!Y$5:Y$1012,'PIB-Mpal 2015-2022 Corrient '!$A$5:$A$1012,$W$2,'PIB-Mpal 2015-2022 Corrient '!$E$5:$E$1012,$A70)</f>
        <v>90.14328809159122</v>
      </c>
      <c r="W70" s="94">
        <f aca="true" t="shared" si="14" ref="W70:W133">V70/$V$5</f>
        <v>0.00042417385210577555</v>
      </c>
      <c r="X70" s="273">
        <f>INDEX(POBLACION!$C$4:$W$128,MATCH(A70,POBLACION!$A$4:$A$128,0),MATCH($W$2,POBLACION!$C$3:$W$3,0))</f>
        <v>5857</v>
      </c>
      <c r="Y70" s="263">
        <f aca="true" t="shared" si="15" ref="Y70:Y133">(T70/X70)*1000000</f>
        <v>13840.351223726162</v>
      </c>
      <c r="Z70" s="275">
        <f aca="true" t="shared" si="16" ref="Z70:Z133">(V70/X70)*1000000</f>
        <v>15390.692861804886</v>
      </c>
      <c r="AA70" s="278">
        <f aca="true" t="shared" si="17" ref="AA70:AA133">LOG(Y70)</f>
        <v>4.141147111261689</v>
      </c>
      <c r="AB70" s="278">
        <f aca="true" t="shared" si="18" ref="AB70:AB133">LOG(Z70)</f>
        <v>4.187258171441963</v>
      </c>
      <c r="AG70" s="287"/>
      <c r="AH70" s="288"/>
      <c r="AI70" s="289"/>
      <c r="AJ70" s="282"/>
      <c r="AK70" s="282"/>
      <c r="AL70" s="282"/>
      <c r="AM70" s="282"/>
      <c r="AN70" s="282"/>
      <c r="AO70" s="282"/>
      <c r="AP70" s="282"/>
    </row>
    <row r="71" spans="1:42" ht="15">
      <c r="A71" s="35" t="s">
        <v>249</v>
      </c>
      <c r="B71" s="32" t="s">
        <v>95</v>
      </c>
      <c r="C71" s="33" t="s">
        <v>367</v>
      </c>
      <c r="D71" s="32" t="s">
        <v>107</v>
      </c>
      <c r="E71" s="51">
        <f>SUMIFS('PIB-Mpal 2015-2022 Corrient '!H$5:H$1012,'PIB-Mpal 2015-2022 Corrient '!$A$5:$A$1012,$W$2,'PIB-Mpal 2015-2022 Corrient '!$E$5:$E$1012,$A71)</f>
        <v>32.84258152418912</v>
      </c>
      <c r="F71" s="51">
        <f>SUMIFS('PIB-Mpal 2015-2022 Corrient '!I$5:I$1012,'PIB-Mpal 2015-2022 Corrient '!$A$5:$A$1012,$W$2,'PIB-Mpal 2015-2022 Corrient '!$E$5:$E$1012,$A71)</f>
        <v>0</v>
      </c>
      <c r="G71" s="51">
        <f>SUMIFS('PIB-Mpal 2015-2022 Corrient '!K$5:K$1012,'PIB-Mpal 2015-2022 Corrient '!$A$5:$A$1012,$W$2,'PIB-Mpal 2015-2022 Corrient '!$E$5:$E$1012,$A71)</f>
        <v>3.6175627849628644</v>
      </c>
      <c r="H71" s="51">
        <f>SUMIFS('PIB-Mpal 2015-2022 Corrient '!L$5:L$1012,'PIB-Mpal 2015-2022 Corrient '!$A$5:$A$1012,$W$2,'PIB-Mpal 2015-2022 Corrient '!$E$5:$E$1012,$A71)</f>
        <v>6.749527405764702</v>
      </c>
      <c r="I71" s="51">
        <f>SUMIFS('PIB-Mpal 2015-2022 Corrient '!N$5:N$1012,'PIB-Mpal 2015-2022 Corrient '!$A$5:$A$1012,$W$2,'PIB-Mpal 2015-2022 Corrient '!$E$5:$E$1012,$A71)</f>
        <v>18.2548775970761</v>
      </c>
      <c r="J71" s="51">
        <f>SUMIFS('PIB-Mpal 2015-2022 Corrient '!O$5:O$1012,'PIB-Mpal 2015-2022 Corrient '!$A$5:$A$1012,$W$2,'PIB-Mpal 2015-2022 Corrient '!$E$5:$E$1012,$A71)</f>
        <v>19.825150898339327</v>
      </c>
      <c r="K71" s="51">
        <f>SUMIFS('PIB-Mpal 2015-2022 Corrient '!P$5:P$1012,'PIB-Mpal 2015-2022 Corrient '!$A$5:$A$1012,$W$2,'PIB-Mpal 2015-2022 Corrient '!$E$5:$E$1012,$A71)</f>
        <v>6.609444254206404</v>
      </c>
      <c r="L71" s="51">
        <f>SUMIFS('PIB-Mpal 2015-2022 Corrient '!Q$5:Q$1012,'PIB-Mpal 2015-2022 Corrient '!$A$5:$A$1012,$W$2,'PIB-Mpal 2015-2022 Corrient '!$E$5:$E$1012,$A71)</f>
        <v>2.2644522811157755</v>
      </c>
      <c r="M71" s="51">
        <f>SUMIFS('PIB-Mpal 2015-2022 Corrient '!R$5:R$1012,'PIB-Mpal 2015-2022 Corrient '!$A$5:$A$1012,$W$2,'PIB-Mpal 2015-2022 Corrient '!$E$5:$E$1012,$A71)</f>
        <v>18.898399734379346</v>
      </c>
      <c r="N71" s="51">
        <f>SUMIFS('PIB-Mpal 2015-2022 Corrient '!S$5:S$1012,'PIB-Mpal 2015-2022 Corrient '!$A$5:$A$1012,$W$2,'PIB-Mpal 2015-2022 Corrient '!$E$5:$E$1012,$A71)</f>
        <v>18.832851676860805</v>
      </c>
      <c r="O71" s="51">
        <f>SUMIFS('PIB-Mpal 2015-2022 Corrient '!T$5:T$1012,'PIB-Mpal 2015-2022 Corrient '!$A$5:$A$1012,$W$2,'PIB-Mpal 2015-2022 Corrient '!$E$5:$E$1012,$A71)</f>
        <v>38.04594490727963</v>
      </c>
      <c r="P71" s="153">
        <f>SUMIFS('PIB-Mpal 2015-2022 Corrient '!U$5:U$1012,'PIB-Mpal 2015-2022 Corrient '!$A$5:$A$1012,$W$2,'PIB-Mpal 2015-2022 Corrient '!$E$5:$E$1012,$A71)</f>
        <v>8.004976220342513</v>
      </c>
      <c r="Q71" s="159">
        <f>SUMIFS('PIB-Mpal 2015-2022 Corrient '!J$5:J$1012,'PIB-Mpal 2015-2022 Corrient '!$A$5:$A$1012,$W$2,'PIB-Mpal 2015-2022 Corrient '!$E$5:$E$1012,$A71)</f>
        <v>32.84258152418912</v>
      </c>
      <c r="R71" s="52">
        <f>SUMIFS('PIB-Mpal 2015-2022 Corrient '!M$5:M$1012,'PIB-Mpal 2015-2022 Corrient '!$A$5:$A$1012,$W$2,'PIB-Mpal 2015-2022 Corrient '!$E$5:$E$1012,$A71)</f>
        <v>10.367090190727566</v>
      </c>
      <c r="S71" s="53">
        <f>SUMIFS('PIB-Mpal 2015-2022 Corrient '!V$5:V$1012,'PIB-Mpal 2015-2022 Corrient '!$A$5:$A$1012,$W$2,'PIB-Mpal 2015-2022 Corrient '!$E$5:$E$1012,$A71)</f>
        <v>130.7360975695999</v>
      </c>
      <c r="T71" s="210">
        <f>SUMIFS('PIB-Mpal 2015-2022 Corrient '!W$5:W$1012,'PIB-Mpal 2015-2022 Corrient '!$A$5:$A$1012,$W$2,'PIB-Mpal 2015-2022 Corrient '!$E$5:$E$1012,$A71)</f>
        <v>173.9457692845166</v>
      </c>
      <c r="U71" s="206">
        <f>SUMIFS('PIB-Mpal 2015-2022 Corrient '!X$5:X$1012,'PIB-Mpal 2015-2022 Corrient '!$A$5:$A$1012,$W$2,'PIB-Mpal 2015-2022 Corrient '!$E$5:$E$1012,$A71)</f>
        <v>19.484720042878937</v>
      </c>
      <c r="V71" s="90">
        <f>SUMIFS('PIB-Mpal 2015-2022 Corrient '!Y$5:Y$1012,'PIB-Mpal 2015-2022 Corrient '!$A$5:$A$1012,$W$2,'PIB-Mpal 2015-2022 Corrient '!$E$5:$E$1012,$A71)</f>
        <v>193.43048932739552</v>
      </c>
      <c r="W71" s="94">
        <f t="shared" si="14"/>
        <v>0.000910197059700556</v>
      </c>
      <c r="X71" s="273">
        <f>INDEX(POBLACION!$C$4:$W$128,MATCH(A71,POBLACION!$A$4:$A$128,0),MATCH($W$2,POBLACION!$C$3:$W$3,0))</f>
        <v>5636</v>
      </c>
      <c r="Y71" s="263">
        <f t="shared" si="15"/>
        <v>30863.337346436587</v>
      </c>
      <c r="Z71" s="275">
        <f t="shared" si="16"/>
        <v>34320.52685014115</v>
      </c>
      <c r="AA71" s="278">
        <f t="shared" si="17"/>
        <v>4.489442885848168</v>
      </c>
      <c r="AB71" s="278">
        <f t="shared" si="18"/>
        <v>4.5355539460284415</v>
      </c>
      <c r="AG71" s="287"/>
      <c r="AH71" s="288"/>
      <c r="AI71" s="289"/>
      <c r="AJ71" s="282"/>
      <c r="AK71" s="282"/>
      <c r="AL71" s="282"/>
      <c r="AM71" s="282"/>
      <c r="AN71" s="282"/>
      <c r="AO71" s="282"/>
      <c r="AP71" s="282"/>
    </row>
    <row r="72" spans="1:42" ht="15">
      <c r="A72" s="35" t="s">
        <v>250</v>
      </c>
      <c r="B72" s="32" t="s">
        <v>95</v>
      </c>
      <c r="C72" s="33" t="s">
        <v>367</v>
      </c>
      <c r="D72" s="32" t="s">
        <v>108</v>
      </c>
      <c r="E72" s="51">
        <f>SUMIFS('PIB-Mpal 2015-2022 Corrient '!H$5:H$1012,'PIB-Mpal 2015-2022 Corrient '!$A$5:$A$1012,$W$2,'PIB-Mpal 2015-2022 Corrient '!$E$5:$E$1012,$A72)</f>
        <v>49.15761828146397</v>
      </c>
      <c r="F72" s="51">
        <f>SUMIFS('PIB-Mpal 2015-2022 Corrient '!I$5:I$1012,'PIB-Mpal 2015-2022 Corrient '!$A$5:$A$1012,$W$2,'PIB-Mpal 2015-2022 Corrient '!$E$5:$E$1012,$A72)</f>
        <v>0</v>
      </c>
      <c r="G72" s="51">
        <f>SUMIFS('PIB-Mpal 2015-2022 Corrient '!K$5:K$1012,'PIB-Mpal 2015-2022 Corrient '!$A$5:$A$1012,$W$2,'PIB-Mpal 2015-2022 Corrient '!$E$5:$E$1012,$A72)</f>
        <v>3.859250010452022</v>
      </c>
      <c r="H72" s="51">
        <f>SUMIFS('PIB-Mpal 2015-2022 Corrient '!L$5:L$1012,'PIB-Mpal 2015-2022 Corrient '!$A$5:$A$1012,$W$2,'PIB-Mpal 2015-2022 Corrient '!$E$5:$E$1012,$A72)</f>
        <v>6.398748441441777</v>
      </c>
      <c r="I72" s="51">
        <f>SUMIFS('PIB-Mpal 2015-2022 Corrient '!N$5:N$1012,'PIB-Mpal 2015-2022 Corrient '!$A$5:$A$1012,$W$2,'PIB-Mpal 2015-2022 Corrient '!$E$5:$E$1012,$A72)</f>
        <v>10.359002926456675</v>
      </c>
      <c r="J72" s="51">
        <f>SUMIFS('PIB-Mpal 2015-2022 Corrient '!O$5:O$1012,'PIB-Mpal 2015-2022 Corrient '!$A$5:$A$1012,$W$2,'PIB-Mpal 2015-2022 Corrient '!$E$5:$E$1012,$A72)</f>
        <v>21.804704400583027</v>
      </c>
      <c r="K72" s="51">
        <f>SUMIFS('PIB-Mpal 2015-2022 Corrient '!P$5:P$1012,'PIB-Mpal 2015-2022 Corrient '!$A$5:$A$1012,$W$2,'PIB-Mpal 2015-2022 Corrient '!$E$5:$E$1012,$A72)</f>
        <v>3.788129988578397</v>
      </c>
      <c r="L72" s="51">
        <f>SUMIFS('PIB-Mpal 2015-2022 Corrient '!Q$5:Q$1012,'PIB-Mpal 2015-2022 Corrient '!$A$5:$A$1012,$W$2,'PIB-Mpal 2015-2022 Corrient '!$E$5:$E$1012,$A72)</f>
        <v>1.9055873675749146</v>
      </c>
      <c r="M72" s="51">
        <f>SUMIFS('PIB-Mpal 2015-2022 Corrient '!R$5:R$1012,'PIB-Mpal 2015-2022 Corrient '!$A$5:$A$1012,$W$2,'PIB-Mpal 2015-2022 Corrient '!$E$5:$E$1012,$A72)</f>
        <v>12.794779669816734</v>
      </c>
      <c r="N72" s="51">
        <f>SUMIFS('PIB-Mpal 2015-2022 Corrient '!S$5:S$1012,'PIB-Mpal 2015-2022 Corrient '!$A$5:$A$1012,$W$2,'PIB-Mpal 2015-2022 Corrient '!$E$5:$E$1012,$A72)</f>
        <v>16.409285629650206</v>
      </c>
      <c r="O72" s="51">
        <f>SUMIFS('PIB-Mpal 2015-2022 Corrient '!T$5:T$1012,'PIB-Mpal 2015-2022 Corrient '!$A$5:$A$1012,$W$2,'PIB-Mpal 2015-2022 Corrient '!$E$5:$E$1012,$A72)</f>
        <v>34.13692315758304</v>
      </c>
      <c r="P72" s="153">
        <f>SUMIFS('PIB-Mpal 2015-2022 Corrient '!U$5:U$1012,'PIB-Mpal 2015-2022 Corrient '!$A$5:$A$1012,$W$2,'PIB-Mpal 2015-2022 Corrient '!$E$5:$E$1012,$A72)</f>
        <v>7.829865158589717</v>
      </c>
      <c r="Q72" s="159">
        <f>SUMIFS('PIB-Mpal 2015-2022 Corrient '!J$5:J$1012,'PIB-Mpal 2015-2022 Corrient '!$A$5:$A$1012,$W$2,'PIB-Mpal 2015-2022 Corrient '!$E$5:$E$1012,$A72)</f>
        <v>49.15761828146397</v>
      </c>
      <c r="R72" s="52">
        <f>SUMIFS('PIB-Mpal 2015-2022 Corrient '!M$5:M$1012,'PIB-Mpal 2015-2022 Corrient '!$A$5:$A$1012,$W$2,'PIB-Mpal 2015-2022 Corrient '!$E$5:$E$1012,$A72)</f>
        <v>10.2579984518938</v>
      </c>
      <c r="S72" s="53">
        <f>SUMIFS('PIB-Mpal 2015-2022 Corrient '!V$5:V$1012,'PIB-Mpal 2015-2022 Corrient '!$A$5:$A$1012,$W$2,'PIB-Mpal 2015-2022 Corrient '!$E$5:$E$1012,$A72)</f>
        <v>109.02827829883272</v>
      </c>
      <c r="T72" s="210">
        <f>SUMIFS('PIB-Mpal 2015-2022 Corrient '!W$5:W$1012,'PIB-Mpal 2015-2022 Corrient '!$A$5:$A$1012,$W$2,'PIB-Mpal 2015-2022 Corrient '!$E$5:$E$1012,$A72)</f>
        <v>168.44389503219048</v>
      </c>
      <c r="U72" s="206">
        <f>SUMIFS('PIB-Mpal 2015-2022 Corrient '!X$5:X$1012,'PIB-Mpal 2015-2022 Corrient '!$A$5:$A$1012,$W$2,'PIB-Mpal 2015-2022 Corrient '!$E$5:$E$1012,$A72)</f>
        <v>18.868421756587473</v>
      </c>
      <c r="V72" s="90">
        <f>SUMIFS('PIB-Mpal 2015-2022 Corrient '!Y$5:Y$1012,'PIB-Mpal 2015-2022 Corrient '!$A$5:$A$1012,$W$2,'PIB-Mpal 2015-2022 Corrient '!$E$5:$E$1012,$A72)</f>
        <v>187.31231678877796</v>
      </c>
      <c r="W72" s="94">
        <f t="shared" si="14"/>
        <v>0.0008814076859324688</v>
      </c>
      <c r="X72" s="273">
        <f>INDEX(POBLACION!$C$4:$W$128,MATCH(A72,POBLACION!$A$4:$A$128,0),MATCH($W$2,POBLACION!$C$3:$W$3,0))</f>
        <v>10466</v>
      </c>
      <c r="Y72" s="263">
        <f t="shared" si="15"/>
        <v>16094.39088784545</v>
      </c>
      <c r="Z72" s="275">
        <f t="shared" si="16"/>
        <v>17897.221172250906</v>
      </c>
      <c r="AA72" s="278">
        <f t="shared" si="17"/>
        <v>4.206674544920152</v>
      </c>
      <c r="AB72" s="278">
        <f t="shared" si="18"/>
        <v>4.252785605100426</v>
      </c>
      <c r="AG72" s="287"/>
      <c r="AH72" s="288"/>
      <c r="AI72" s="289"/>
      <c r="AJ72" s="282"/>
      <c r="AK72" s="282"/>
      <c r="AL72" s="282"/>
      <c r="AM72" s="282"/>
      <c r="AN72" s="282"/>
      <c r="AO72" s="282"/>
      <c r="AP72" s="282"/>
    </row>
    <row r="73" spans="1:42" ht="15">
      <c r="A73" s="35" t="s">
        <v>251</v>
      </c>
      <c r="B73" s="32" t="s">
        <v>95</v>
      </c>
      <c r="C73" s="33" t="s">
        <v>367</v>
      </c>
      <c r="D73" s="32" t="s">
        <v>109</v>
      </c>
      <c r="E73" s="51">
        <f>SUMIFS('PIB-Mpal 2015-2022 Corrient '!H$5:H$1012,'PIB-Mpal 2015-2022 Corrient '!$A$5:$A$1012,$W$2,'PIB-Mpal 2015-2022 Corrient '!$E$5:$E$1012,$A73)</f>
        <v>15.634693834360606</v>
      </c>
      <c r="F73" s="51">
        <f>SUMIFS('PIB-Mpal 2015-2022 Corrient '!I$5:I$1012,'PIB-Mpal 2015-2022 Corrient '!$A$5:$A$1012,$W$2,'PIB-Mpal 2015-2022 Corrient '!$E$5:$E$1012,$A73)</f>
        <v>0</v>
      </c>
      <c r="G73" s="51">
        <f>SUMIFS('PIB-Mpal 2015-2022 Corrient '!K$5:K$1012,'PIB-Mpal 2015-2022 Corrient '!$A$5:$A$1012,$W$2,'PIB-Mpal 2015-2022 Corrient '!$E$5:$E$1012,$A73)</f>
        <v>0.8301210010815308</v>
      </c>
      <c r="H73" s="51">
        <f>SUMIFS('PIB-Mpal 2015-2022 Corrient '!L$5:L$1012,'PIB-Mpal 2015-2022 Corrient '!$A$5:$A$1012,$W$2,'PIB-Mpal 2015-2022 Corrient '!$E$5:$E$1012,$A73)</f>
        <v>2.566589156638952</v>
      </c>
      <c r="I73" s="51">
        <f>SUMIFS('PIB-Mpal 2015-2022 Corrient '!N$5:N$1012,'PIB-Mpal 2015-2022 Corrient '!$A$5:$A$1012,$W$2,'PIB-Mpal 2015-2022 Corrient '!$E$5:$E$1012,$A73)</f>
        <v>8.645994290806804</v>
      </c>
      <c r="J73" s="51">
        <f>SUMIFS('PIB-Mpal 2015-2022 Corrient '!O$5:O$1012,'PIB-Mpal 2015-2022 Corrient '!$A$5:$A$1012,$W$2,'PIB-Mpal 2015-2022 Corrient '!$E$5:$E$1012,$A73)</f>
        <v>6.685211371535104</v>
      </c>
      <c r="K73" s="51">
        <f>SUMIFS('PIB-Mpal 2015-2022 Corrient '!P$5:P$1012,'PIB-Mpal 2015-2022 Corrient '!$A$5:$A$1012,$W$2,'PIB-Mpal 2015-2022 Corrient '!$E$5:$E$1012,$A73)</f>
        <v>1.3896407720574409</v>
      </c>
      <c r="L73" s="51">
        <f>SUMIFS('PIB-Mpal 2015-2022 Corrient '!Q$5:Q$1012,'PIB-Mpal 2015-2022 Corrient '!$A$5:$A$1012,$W$2,'PIB-Mpal 2015-2022 Corrient '!$E$5:$E$1012,$A73)</f>
        <v>0.34891531187389246</v>
      </c>
      <c r="M73" s="51">
        <f>SUMIFS('PIB-Mpal 2015-2022 Corrient '!R$5:R$1012,'PIB-Mpal 2015-2022 Corrient '!$A$5:$A$1012,$W$2,'PIB-Mpal 2015-2022 Corrient '!$E$5:$E$1012,$A73)</f>
        <v>5.1290576610013545</v>
      </c>
      <c r="N73" s="51">
        <f>SUMIFS('PIB-Mpal 2015-2022 Corrient '!S$5:S$1012,'PIB-Mpal 2015-2022 Corrient '!$A$5:$A$1012,$W$2,'PIB-Mpal 2015-2022 Corrient '!$E$5:$E$1012,$A73)</f>
        <v>5.339285053079598</v>
      </c>
      <c r="O73" s="51">
        <f>SUMIFS('PIB-Mpal 2015-2022 Corrient '!T$5:T$1012,'PIB-Mpal 2015-2022 Corrient '!$A$5:$A$1012,$W$2,'PIB-Mpal 2015-2022 Corrient '!$E$5:$E$1012,$A73)</f>
        <v>8.461643825490238</v>
      </c>
      <c r="P73" s="153">
        <f>SUMIFS('PIB-Mpal 2015-2022 Corrient '!U$5:U$1012,'PIB-Mpal 2015-2022 Corrient '!$A$5:$A$1012,$W$2,'PIB-Mpal 2015-2022 Corrient '!$E$5:$E$1012,$A73)</f>
        <v>2.4112455001528827</v>
      </c>
      <c r="Q73" s="159">
        <f>SUMIFS('PIB-Mpal 2015-2022 Corrient '!J$5:J$1012,'PIB-Mpal 2015-2022 Corrient '!$A$5:$A$1012,$W$2,'PIB-Mpal 2015-2022 Corrient '!$E$5:$E$1012,$A73)</f>
        <v>15.634693834360606</v>
      </c>
      <c r="R73" s="52">
        <f>SUMIFS('PIB-Mpal 2015-2022 Corrient '!M$5:M$1012,'PIB-Mpal 2015-2022 Corrient '!$A$5:$A$1012,$W$2,'PIB-Mpal 2015-2022 Corrient '!$E$5:$E$1012,$A73)</f>
        <v>3.3967101577204826</v>
      </c>
      <c r="S73" s="53">
        <f>SUMIFS('PIB-Mpal 2015-2022 Corrient '!V$5:V$1012,'PIB-Mpal 2015-2022 Corrient '!$A$5:$A$1012,$W$2,'PIB-Mpal 2015-2022 Corrient '!$E$5:$E$1012,$A73)</f>
        <v>38.41099378599731</v>
      </c>
      <c r="T73" s="210">
        <f>SUMIFS('PIB-Mpal 2015-2022 Corrient '!W$5:W$1012,'PIB-Mpal 2015-2022 Corrient '!$A$5:$A$1012,$W$2,'PIB-Mpal 2015-2022 Corrient '!$E$5:$E$1012,$A73)</f>
        <v>57.4423977780784</v>
      </c>
      <c r="U73" s="206">
        <f>SUMIFS('PIB-Mpal 2015-2022 Corrient '!X$5:X$1012,'PIB-Mpal 2015-2022 Corrient '!$A$5:$A$1012,$W$2,'PIB-Mpal 2015-2022 Corrient '!$E$5:$E$1012,$A73)</f>
        <v>6.4344711797320855</v>
      </c>
      <c r="V73" s="90">
        <f>SUMIFS('PIB-Mpal 2015-2022 Corrient '!Y$5:Y$1012,'PIB-Mpal 2015-2022 Corrient '!$A$5:$A$1012,$W$2,'PIB-Mpal 2015-2022 Corrient '!$E$5:$E$1012,$A73)</f>
        <v>63.87686895781049</v>
      </c>
      <c r="W73" s="94">
        <f t="shared" si="14"/>
        <v>0.0003005758735887269</v>
      </c>
      <c r="X73" s="273">
        <f>INDEX(POBLACION!$C$4:$W$128,MATCH(A73,POBLACION!$A$4:$A$128,0),MATCH($W$2,POBLACION!$C$3:$W$3,0))</f>
        <v>3269</v>
      </c>
      <c r="Y73" s="263">
        <f t="shared" si="15"/>
        <v>17571.85615725861</v>
      </c>
      <c r="Z73" s="275">
        <f t="shared" si="16"/>
        <v>19540.186282597275</v>
      </c>
      <c r="AA73" s="278">
        <f t="shared" si="17"/>
        <v>4.244817639484898</v>
      </c>
      <c r="AB73" s="278">
        <f t="shared" si="18"/>
        <v>4.290928699665172</v>
      </c>
      <c r="AG73" s="287"/>
      <c r="AH73" s="288"/>
      <c r="AI73" s="289"/>
      <c r="AJ73" s="282"/>
      <c r="AK73" s="282"/>
      <c r="AL73" s="282"/>
      <c r="AM73" s="282"/>
      <c r="AN73" s="282"/>
      <c r="AO73" s="282"/>
      <c r="AP73" s="282"/>
    </row>
    <row r="74" spans="1:42" ht="15">
      <c r="A74" s="35" t="s">
        <v>252</v>
      </c>
      <c r="B74" s="32" t="s">
        <v>95</v>
      </c>
      <c r="C74" s="33" t="s">
        <v>367</v>
      </c>
      <c r="D74" s="32" t="s">
        <v>110</v>
      </c>
      <c r="E74" s="51">
        <f>SUMIFS('PIB-Mpal 2015-2022 Corrient '!H$5:H$1012,'PIB-Mpal 2015-2022 Corrient '!$A$5:$A$1012,$W$2,'PIB-Mpal 2015-2022 Corrient '!$E$5:$E$1012,$A74)</f>
        <v>29.0966213082699</v>
      </c>
      <c r="F74" s="51">
        <f>SUMIFS('PIB-Mpal 2015-2022 Corrient '!I$5:I$1012,'PIB-Mpal 2015-2022 Corrient '!$A$5:$A$1012,$W$2,'PIB-Mpal 2015-2022 Corrient '!$E$5:$E$1012,$A74)</f>
        <v>0</v>
      </c>
      <c r="G74" s="51">
        <f>SUMIFS('PIB-Mpal 2015-2022 Corrient '!K$5:K$1012,'PIB-Mpal 2015-2022 Corrient '!$A$5:$A$1012,$W$2,'PIB-Mpal 2015-2022 Corrient '!$E$5:$E$1012,$A74)</f>
        <v>0.8230279350695577</v>
      </c>
      <c r="H74" s="51">
        <f>SUMIFS('PIB-Mpal 2015-2022 Corrient '!L$5:L$1012,'PIB-Mpal 2015-2022 Corrient '!$A$5:$A$1012,$W$2,'PIB-Mpal 2015-2022 Corrient '!$E$5:$E$1012,$A74)</f>
        <v>5.585933858102673</v>
      </c>
      <c r="I74" s="51">
        <f>SUMIFS('PIB-Mpal 2015-2022 Corrient '!N$5:N$1012,'PIB-Mpal 2015-2022 Corrient '!$A$5:$A$1012,$W$2,'PIB-Mpal 2015-2022 Corrient '!$E$5:$E$1012,$A74)</f>
        <v>7.412190580272748</v>
      </c>
      <c r="J74" s="51">
        <f>SUMIFS('PIB-Mpal 2015-2022 Corrient '!O$5:O$1012,'PIB-Mpal 2015-2022 Corrient '!$A$5:$A$1012,$W$2,'PIB-Mpal 2015-2022 Corrient '!$E$5:$E$1012,$A74)</f>
        <v>16.17449376491911</v>
      </c>
      <c r="K74" s="51">
        <f>SUMIFS('PIB-Mpal 2015-2022 Corrient '!P$5:P$1012,'PIB-Mpal 2015-2022 Corrient '!$A$5:$A$1012,$W$2,'PIB-Mpal 2015-2022 Corrient '!$E$5:$E$1012,$A74)</f>
        <v>2.4259766100470905</v>
      </c>
      <c r="L74" s="51">
        <f>SUMIFS('PIB-Mpal 2015-2022 Corrient '!Q$5:Q$1012,'PIB-Mpal 2015-2022 Corrient '!$A$5:$A$1012,$W$2,'PIB-Mpal 2015-2022 Corrient '!$E$5:$E$1012,$A74)</f>
        <v>1.1970491035493978</v>
      </c>
      <c r="M74" s="51">
        <f>SUMIFS('PIB-Mpal 2015-2022 Corrient '!R$5:R$1012,'PIB-Mpal 2015-2022 Corrient '!$A$5:$A$1012,$W$2,'PIB-Mpal 2015-2022 Corrient '!$E$5:$E$1012,$A74)</f>
        <v>7.481797272127216</v>
      </c>
      <c r="N74" s="51">
        <f>SUMIFS('PIB-Mpal 2015-2022 Corrient '!S$5:S$1012,'PIB-Mpal 2015-2022 Corrient '!$A$5:$A$1012,$W$2,'PIB-Mpal 2015-2022 Corrient '!$E$5:$E$1012,$A74)</f>
        <v>10.504727378884823</v>
      </c>
      <c r="O74" s="51">
        <f>SUMIFS('PIB-Mpal 2015-2022 Corrient '!T$5:T$1012,'PIB-Mpal 2015-2022 Corrient '!$A$5:$A$1012,$W$2,'PIB-Mpal 2015-2022 Corrient '!$E$5:$E$1012,$A74)</f>
        <v>23.591568094988993</v>
      </c>
      <c r="P74" s="153">
        <f>SUMIFS('PIB-Mpal 2015-2022 Corrient '!U$5:U$1012,'PIB-Mpal 2015-2022 Corrient '!$A$5:$A$1012,$W$2,'PIB-Mpal 2015-2022 Corrient '!$E$5:$E$1012,$A74)</f>
        <v>3.8899683207456395</v>
      </c>
      <c r="Q74" s="159">
        <f>SUMIFS('PIB-Mpal 2015-2022 Corrient '!J$5:J$1012,'PIB-Mpal 2015-2022 Corrient '!$A$5:$A$1012,$W$2,'PIB-Mpal 2015-2022 Corrient '!$E$5:$E$1012,$A74)</f>
        <v>29.0966213082699</v>
      </c>
      <c r="R74" s="52">
        <f>SUMIFS('PIB-Mpal 2015-2022 Corrient '!M$5:M$1012,'PIB-Mpal 2015-2022 Corrient '!$A$5:$A$1012,$W$2,'PIB-Mpal 2015-2022 Corrient '!$E$5:$E$1012,$A74)</f>
        <v>6.408961793172231</v>
      </c>
      <c r="S74" s="53">
        <f>SUMIFS('PIB-Mpal 2015-2022 Corrient '!V$5:V$1012,'PIB-Mpal 2015-2022 Corrient '!$A$5:$A$1012,$W$2,'PIB-Mpal 2015-2022 Corrient '!$E$5:$E$1012,$A74)</f>
        <v>72.67777112553502</v>
      </c>
      <c r="T74" s="210">
        <f>SUMIFS('PIB-Mpal 2015-2022 Corrient '!W$5:W$1012,'PIB-Mpal 2015-2022 Corrient '!$A$5:$A$1012,$W$2,'PIB-Mpal 2015-2022 Corrient '!$E$5:$E$1012,$A74)</f>
        <v>108.18335422697714</v>
      </c>
      <c r="U74" s="206">
        <f>SUMIFS('PIB-Mpal 2015-2022 Corrient '!X$5:X$1012,'PIB-Mpal 2015-2022 Corrient '!$A$5:$A$1012,$W$2,'PIB-Mpal 2015-2022 Corrient '!$E$5:$E$1012,$A74)</f>
        <v>12.11827329335273</v>
      </c>
      <c r="V74" s="90">
        <f>SUMIFS('PIB-Mpal 2015-2022 Corrient '!Y$5:Y$1012,'PIB-Mpal 2015-2022 Corrient '!$A$5:$A$1012,$W$2,'PIB-Mpal 2015-2022 Corrient '!$E$5:$E$1012,$A74)</f>
        <v>120.30162752032987</v>
      </c>
      <c r="W74" s="94">
        <f t="shared" si="14"/>
        <v>0.0005660854606062744</v>
      </c>
      <c r="X74" s="273">
        <f>INDEX(POBLACION!$C$4:$W$128,MATCH(A74,POBLACION!$A$4:$A$128,0),MATCH($W$2,POBLACION!$C$3:$W$3,0))</f>
        <v>8504</v>
      </c>
      <c r="Y74" s="263">
        <f t="shared" si="15"/>
        <v>12721.46686582516</v>
      </c>
      <c r="Z74" s="275">
        <f t="shared" si="16"/>
        <v>14146.475484516683</v>
      </c>
      <c r="AA74" s="278">
        <f t="shared" si="17"/>
        <v>4.104537191108315</v>
      </c>
      <c r="AB74" s="278">
        <f t="shared" si="18"/>
        <v>4.1506482512885885</v>
      </c>
      <c r="AG74" s="287"/>
      <c r="AH74" s="288"/>
      <c r="AI74" s="289"/>
      <c r="AJ74" s="282"/>
      <c r="AK74" s="282"/>
      <c r="AL74" s="282"/>
      <c r="AM74" s="282"/>
      <c r="AN74" s="282"/>
      <c r="AO74" s="282"/>
      <c r="AP74" s="282"/>
    </row>
    <row r="75" spans="1:42" ht="15">
      <c r="A75" s="35" t="s">
        <v>253</v>
      </c>
      <c r="B75" s="32" t="s">
        <v>95</v>
      </c>
      <c r="C75" s="33" t="s">
        <v>362</v>
      </c>
      <c r="D75" s="32" t="s">
        <v>111</v>
      </c>
      <c r="E75" s="51">
        <f>SUMIFS('PIB-Mpal 2015-2022 Corrient '!H$5:H$1012,'PIB-Mpal 2015-2022 Corrient '!$A$5:$A$1012,$W$2,'PIB-Mpal 2015-2022 Corrient '!$E$5:$E$1012,$A75)</f>
        <v>34.13153570557086</v>
      </c>
      <c r="F75" s="51">
        <f>SUMIFS('PIB-Mpal 2015-2022 Corrient '!I$5:I$1012,'PIB-Mpal 2015-2022 Corrient '!$A$5:$A$1012,$W$2,'PIB-Mpal 2015-2022 Corrient '!$E$5:$E$1012,$A75)</f>
        <v>0</v>
      </c>
      <c r="G75" s="51">
        <f>SUMIFS('PIB-Mpal 2015-2022 Corrient '!K$5:K$1012,'PIB-Mpal 2015-2022 Corrient '!$A$5:$A$1012,$W$2,'PIB-Mpal 2015-2022 Corrient '!$E$5:$E$1012,$A75)</f>
        <v>3.787415775626053</v>
      </c>
      <c r="H75" s="51">
        <f>SUMIFS('PIB-Mpal 2015-2022 Corrient '!L$5:L$1012,'PIB-Mpal 2015-2022 Corrient '!$A$5:$A$1012,$W$2,'PIB-Mpal 2015-2022 Corrient '!$E$5:$E$1012,$A75)</f>
        <v>3.763882403730109</v>
      </c>
      <c r="I75" s="51">
        <f>SUMIFS('PIB-Mpal 2015-2022 Corrient '!N$5:N$1012,'PIB-Mpal 2015-2022 Corrient '!$A$5:$A$1012,$W$2,'PIB-Mpal 2015-2022 Corrient '!$E$5:$E$1012,$A75)</f>
        <v>7.749286281354345</v>
      </c>
      <c r="J75" s="51">
        <f>SUMIFS('PIB-Mpal 2015-2022 Corrient '!O$5:O$1012,'PIB-Mpal 2015-2022 Corrient '!$A$5:$A$1012,$W$2,'PIB-Mpal 2015-2022 Corrient '!$E$5:$E$1012,$A75)</f>
        <v>16.394272221228594</v>
      </c>
      <c r="K75" s="51">
        <f>SUMIFS('PIB-Mpal 2015-2022 Corrient '!P$5:P$1012,'PIB-Mpal 2015-2022 Corrient '!$A$5:$A$1012,$W$2,'PIB-Mpal 2015-2022 Corrient '!$E$5:$E$1012,$A75)</f>
        <v>3.1254946858414843</v>
      </c>
      <c r="L75" s="51">
        <f>SUMIFS('PIB-Mpal 2015-2022 Corrient '!Q$5:Q$1012,'PIB-Mpal 2015-2022 Corrient '!$A$5:$A$1012,$W$2,'PIB-Mpal 2015-2022 Corrient '!$E$5:$E$1012,$A75)</f>
        <v>1.5162246180210017</v>
      </c>
      <c r="M75" s="51">
        <f>SUMIFS('PIB-Mpal 2015-2022 Corrient '!R$5:R$1012,'PIB-Mpal 2015-2022 Corrient '!$A$5:$A$1012,$W$2,'PIB-Mpal 2015-2022 Corrient '!$E$5:$E$1012,$A75)</f>
        <v>11.745278193576501</v>
      </c>
      <c r="N75" s="51">
        <f>SUMIFS('PIB-Mpal 2015-2022 Corrient '!S$5:S$1012,'PIB-Mpal 2015-2022 Corrient '!$A$5:$A$1012,$W$2,'PIB-Mpal 2015-2022 Corrient '!$E$5:$E$1012,$A75)</f>
        <v>11.18925841674714</v>
      </c>
      <c r="O75" s="51">
        <f>SUMIFS('PIB-Mpal 2015-2022 Corrient '!T$5:T$1012,'PIB-Mpal 2015-2022 Corrient '!$A$5:$A$1012,$W$2,'PIB-Mpal 2015-2022 Corrient '!$E$5:$E$1012,$A75)</f>
        <v>23.877348008947003</v>
      </c>
      <c r="P75" s="153">
        <f>SUMIFS('PIB-Mpal 2015-2022 Corrient '!U$5:U$1012,'PIB-Mpal 2015-2022 Corrient '!$A$5:$A$1012,$W$2,'PIB-Mpal 2015-2022 Corrient '!$E$5:$E$1012,$A75)</f>
        <v>4.818680266842914</v>
      </c>
      <c r="Q75" s="159">
        <f>SUMIFS('PIB-Mpal 2015-2022 Corrient '!J$5:J$1012,'PIB-Mpal 2015-2022 Corrient '!$A$5:$A$1012,$W$2,'PIB-Mpal 2015-2022 Corrient '!$E$5:$E$1012,$A75)</f>
        <v>34.13153570557086</v>
      </c>
      <c r="R75" s="52">
        <f>SUMIFS('PIB-Mpal 2015-2022 Corrient '!M$5:M$1012,'PIB-Mpal 2015-2022 Corrient '!$A$5:$A$1012,$W$2,'PIB-Mpal 2015-2022 Corrient '!$E$5:$E$1012,$A75)</f>
        <v>7.551298179356162</v>
      </c>
      <c r="S75" s="53">
        <f>SUMIFS('PIB-Mpal 2015-2022 Corrient '!V$5:V$1012,'PIB-Mpal 2015-2022 Corrient '!$A$5:$A$1012,$W$2,'PIB-Mpal 2015-2022 Corrient '!$E$5:$E$1012,$A75)</f>
        <v>80.415842692559</v>
      </c>
      <c r="T75" s="210">
        <f>SUMIFS('PIB-Mpal 2015-2022 Corrient '!W$5:W$1012,'PIB-Mpal 2015-2022 Corrient '!$A$5:$A$1012,$W$2,'PIB-Mpal 2015-2022 Corrient '!$E$5:$E$1012,$A75)</f>
        <v>122.09867657748603</v>
      </c>
      <c r="U75" s="206">
        <f>SUMIFS('PIB-Mpal 2015-2022 Corrient '!X$5:X$1012,'PIB-Mpal 2015-2022 Corrient '!$A$5:$A$1012,$W$2,'PIB-Mpal 2015-2022 Corrient '!$E$5:$E$1012,$A75)</f>
        <v>13.677012901802732</v>
      </c>
      <c r="V75" s="90">
        <f>SUMIFS('PIB-Mpal 2015-2022 Corrient '!Y$5:Y$1012,'PIB-Mpal 2015-2022 Corrient '!$A$5:$A$1012,$W$2,'PIB-Mpal 2015-2022 Corrient '!$E$5:$E$1012,$A75)</f>
        <v>135.77568947928876</v>
      </c>
      <c r="W75" s="94">
        <f t="shared" si="14"/>
        <v>0.0006388994505085056</v>
      </c>
      <c r="X75" s="273">
        <f>INDEX(POBLACION!$C$4:$W$128,MATCH(A75,POBLACION!$A$4:$A$128,0),MATCH($W$2,POBLACION!$C$3:$W$3,0))</f>
        <v>9491</v>
      </c>
      <c r="Y75" s="263">
        <f t="shared" si="15"/>
        <v>12864.679862763254</v>
      </c>
      <c r="Z75" s="275">
        <f t="shared" si="16"/>
        <v>14305.730637371063</v>
      </c>
      <c r="AA75" s="278">
        <f t="shared" si="17"/>
        <v>4.10939898327351</v>
      </c>
      <c r="AB75" s="278">
        <f t="shared" si="18"/>
        <v>4.155510043453784</v>
      </c>
      <c r="AG75" s="287"/>
      <c r="AH75" s="288"/>
      <c r="AI75" s="289"/>
      <c r="AJ75" s="282"/>
      <c r="AK75" s="282"/>
      <c r="AL75" s="282"/>
      <c r="AM75" s="282"/>
      <c r="AN75" s="282"/>
      <c r="AO75" s="282"/>
      <c r="AP75" s="282"/>
    </row>
    <row r="76" spans="1:42" ht="15">
      <c r="A76" s="35" t="s">
        <v>254</v>
      </c>
      <c r="B76" s="32" t="s">
        <v>95</v>
      </c>
      <c r="C76" s="33" t="s">
        <v>367</v>
      </c>
      <c r="D76" s="32" t="s">
        <v>112</v>
      </c>
      <c r="E76" s="51">
        <f>SUMIFS('PIB-Mpal 2015-2022 Corrient '!H$5:H$1012,'PIB-Mpal 2015-2022 Corrient '!$A$5:$A$1012,$W$2,'PIB-Mpal 2015-2022 Corrient '!$E$5:$E$1012,$A76)</f>
        <v>32.80587094568903</v>
      </c>
      <c r="F76" s="51">
        <f>SUMIFS('PIB-Mpal 2015-2022 Corrient '!I$5:I$1012,'PIB-Mpal 2015-2022 Corrient '!$A$5:$A$1012,$W$2,'PIB-Mpal 2015-2022 Corrient '!$E$5:$E$1012,$A76)</f>
        <v>0</v>
      </c>
      <c r="G76" s="51">
        <f>SUMIFS('PIB-Mpal 2015-2022 Corrient '!K$5:K$1012,'PIB-Mpal 2015-2022 Corrient '!$A$5:$A$1012,$W$2,'PIB-Mpal 2015-2022 Corrient '!$E$5:$E$1012,$A76)</f>
        <v>6.24650755602003</v>
      </c>
      <c r="H76" s="51">
        <f>SUMIFS('PIB-Mpal 2015-2022 Corrient '!L$5:L$1012,'PIB-Mpal 2015-2022 Corrient '!$A$5:$A$1012,$W$2,'PIB-Mpal 2015-2022 Corrient '!$E$5:$E$1012,$A76)</f>
        <v>9.839860755325347</v>
      </c>
      <c r="I76" s="51">
        <f>SUMIFS('PIB-Mpal 2015-2022 Corrient '!N$5:N$1012,'PIB-Mpal 2015-2022 Corrient '!$A$5:$A$1012,$W$2,'PIB-Mpal 2015-2022 Corrient '!$E$5:$E$1012,$A76)</f>
        <v>26.365662279520915</v>
      </c>
      <c r="J76" s="51">
        <f>SUMIFS('PIB-Mpal 2015-2022 Corrient '!O$5:O$1012,'PIB-Mpal 2015-2022 Corrient '!$A$5:$A$1012,$W$2,'PIB-Mpal 2015-2022 Corrient '!$E$5:$E$1012,$A76)</f>
        <v>76.46724867875889</v>
      </c>
      <c r="K76" s="51">
        <f>SUMIFS('PIB-Mpal 2015-2022 Corrient '!P$5:P$1012,'PIB-Mpal 2015-2022 Corrient '!$A$5:$A$1012,$W$2,'PIB-Mpal 2015-2022 Corrient '!$E$5:$E$1012,$A76)</f>
        <v>9.968468182231234</v>
      </c>
      <c r="L76" s="51">
        <f>SUMIFS('PIB-Mpal 2015-2022 Corrient '!Q$5:Q$1012,'PIB-Mpal 2015-2022 Corrient '!$A$5:$A$1012,$W$2,'PIB-Mpal 2015-2022 Corrient '!$E$5:$E$1012,$A76)</f>
        <v>2.6454552540423033</v>
      </c>
      <c r="M76" s="51">
        <f>SUMIFS('PIB-Mpal 2015-2022 Corrient '!R$5:R$1012,'PIB-Mpal 2015-2022 Corrient '!$A$5:$A$1012,$W$2,'PIB-Mpal 2015-2022 Corrient '!$E$5:$E$1012,$A76)</f>
        <v>37.060441769881955</v>
      </c>
      <c r="N76" s="51">
        <f>SUMIFS('PIB-Mpal 2015-2022 Corrient '!S$5:S$1012,'PIB-Mpal 2015-2022 Corrient '!$A$5:$A$1012,$W$2,'PIB-Mpal 2015-2022 Corrient '!$E$5:$E$1012,$A76)</f>
        <v>27.088089649331895</v>
      </c>
      <c r="O76" s="51">
        <f>SUMIFS('PIB-Mpal 2015-2022 Corrient '!T$5:T$1012,'PIB-Mpal 2015-2022 Corrient '!$A$5:$A$1012,$W$2,'PIB-Mpal 2015-2022 Corrient '!$E$5:$E$1012,$A76)</f>
        <v>26.298959638909555</v>
      </c>
      <c r="P76" s="153">
        <f>SUMIFS('PIB-Mpal 2015-2022 Corrient '!U$5:U$1012,'PIB-Mpal 2015-2022 Corrient '!$A$5:$A$1012,$W$2,'PIB-Mpal 2015-2022 Corrient '!$E$5:$E$1012,$A76)</f>
        <v>9.889816851448861</v>
      </c>
      <c r="Q76" s="159">
        <f>SUMIFS('PIB-Mpal 2015-2022 Corrient '!J$5:J$1012,'PIB-Mpal 2015-2022 Corrient '!$A$5:$A$1012,$W$2,'PIB-Mpal 2015-2022 Corrient '!$E$5:$E$1012,$A76)</f>
        <v>32.80587094568903</v>
      </c>
      <c r="R76" s="52">
        <f>SUMIFS('PIB-Mpal 2015-2022 Corrient '!M$5:M$1012,'PIB-Mpal 2015-2022 Corrient '!$A$5:$A$1012,$W$2,'PIB-Mpal 2015-2022 Corrient '!$E$5:$E$1012,$A76)</f>
        <v>16.086368311345378</v>
      </c>
      <c r="S76" s="53">
        <f>SUMIFS('PIB-Mpal 2015-2022 Corrient '!V$5:V$1012,'PIB-Mpal 2015-2022 Corrient '!$A$5:$A$1012,$W$2,'PIB-Mpal 2015-2022 Corrient '!$E$5:$E$1012,$A76)</f>
        <v>215.78414230412562</v>
      </c>
      <c r="T76" s="210">
        <f>SUMIFS('PIB-Mpal 2015-2022 Corrient '!W$5:W$1012,'PIB-Mpal 2015-2022 Corrient '!$A$5:$A$1012,$W$2,'PIB-Mpal 2015-2022 Corrient '!$E$5:$E$1012,$A76)</f>
        <v>264.67638156116004</v>
      </c>
      <c r="U76" s="206">
        <f>SUMIFS('PIB-Mpal 2015-2022 Corrient '!X$5:X$1012,'PIB-Mpal 2015-2022 Corrient '!$A$5:$A$1012,$W$2,'PIB-Mpal 2015-2022 Corrient '!$E$5:$E$1012,$A76)</f>
        <v>29.648005915257745</v>
      </c>
      <c r="V76" s="90">
        <f>SUMIFS('PIB-Mpal 2015-2022 Corrient '!Y$5:Y$1012,'PIB-Mpal 2015-2022 Corrient '!$A$5:$A$1012,$W$2,'PIB-Mpal 2015-2022 Corrient '!$E$5:$E$1012,$A76)</f>
        <v>294.32438747641777</v>
      </c>
      <c r="W76" s="94">
        <f t="shared" si="14"/>
        <v>0.00138495845722529</v>
      </c>
      <c r="X76" s="273">
        <f>INDEX(POBLACION!$C$4:$W$128,MATCH(A76,POBLACION!$A$4:$A$128,0),MATCH($W$2,POBLACION!$C$3:$W$3,0))</f>
        <v>16220</v>
      </c>
      <c r="Y76" s="263">
        <f t="shared" si="15"/>
        <v>16317.902685644887</v>
      </c>
      <c r="Z76" s="275">
        <f t="shared" si="16"/>
        <v>18145.769881406766</v>
      </c>
      <c r="AA76" s="278">
        <f t="shared" si="17"/>
        <v>4.212664338818337</v>
      </c>
      <c r="AB76" s="278">
        <f t="shared" si="18"/>
        <v>4.258775398998611</v>
      </c>
      <c r="AG76" s="287"/>
      <c r="AH76" s="288"/>
      <c r="AI76" s="289"/>
      <c r="AJ76" s="282"/>
      <c r="AK76" s="282"/>
      <c r="AL76" s="282"/>
      <c r="AM76" s="282"/>
      <c r="AN76" s="282"/>
      <c r="AO76" s="282"/>
      <c r="AP76" s="282"/>
    </row>
    <row r="77" spans="1:42" ht="15">
      <c r="A77" s="35" t="s">
        <v>255</v>
      </c>
      <c r="B77" s="32" t="s">
        <v>95</v>
      </c>
      <c r="C77" s="33" t="s">
        <v>362</v>
      </c>
      <c r="D77" s="32" t="s">
        <v>113</v>
      </c>
      <c r="E77" s="51">
        <f>SUMIFS('PIB-Mpal 2015-2022 Corrient '!H$5:H$1012,'PIB-Mpal 2015-2022 Corrient '!$A$5:$A$1012,$W$2,'PIB-Mpal 2015-2022 Corrient '!$E$5:$E$1012,$A77)</f>
        <v>30.031975799565565</v>
      </c>
      <c r="F77" s="51">
        <f>SUMIFS('PIB-Mpal 2015-2022 Corrient '!I$5:I$1012,'PIB-Mpal 2015-2022 Corrient '!$A$5:$A$1012,$W$2,'PIB-Mpal 2015-2022 Corrient '!$E$5:$E$1012,$A77)</f>
        <v>33.6980528319973</v>
      </c>
      <c r="G77" s="51">
        <f>SUMIFS('PIB-Mpal 2015-2022 Corrient '!K$5:K$1012,'PIB-Mpal 2015-2022 Corrient '!$A$5:$A$1012,$W$2,'PIB-Mpal 2015-2022 Corrient '!$E$5:$E$1012,$A77)</f>
        <v>12.586287654708826</v>
      </c>
      <c r="H77" s="51">
        <f>SUMIFS('PIB-Mpal 2015-2022 Corrient '!L$5:L$1012,'PIB-Mpal 2015-2022 Corrient '!$A$5:$A$1012,$W$2,'PIB-Mpal 2015-2022 Corrient '!$E$5:$E$1012,$A77)</f>
        <v>13.369315879528568</v>
      </c>
      <c r="I77" s="51">
        <f>SUMIFS('PIB-Mpal 2015-2022 Corrient '!N$5:N$1012,'PIB-Mpal 2015-2022 Corrient '!$A$5:$A$1012,$W$2,'PIB-Mpal 2015-2022 Corrient '!$E$5:$E$1012,$A77)</f>
        <v>32.733960114738494</v>
      </c>
      <c r="J77" s="51">
        <f>SUMIFS('PIB-Mpal 2015-2022 Corrient '!O$5:O$1012,'PIB-Mpal 2015-2022 Corrient '!$A$5:$A$1012,$W$2,'PIB-Mpal 2015-2022 Corrient '!$E$5:$E$1012,$A77)</f>
        <v>130.65062045027443</v>
      </c>
      <c r="K77" s="51">
        <f>SUMIFS('PIB-Mpal 2015-2022 Corrient '!P$5:P$1012,'PIB-Mpal 2015-2022 Corrient '!$A$5:$A$1012,$W$2,'PIB-Mpal 2015-2022 Corrient '!$E$5:$E$1012,$A77)</f>
        <v>10.458063834495844</v>
      </c>
      <c r="L77" s="51">
        <f>SUMIFS('PIB-Mpal 2015-2022 Corrient '!Q$5:Q$1012,'PIB-Mpal 2015-2022 Corrient '!$A$5:$A$1012,$W$2,'PIB-Mpal 2015-2022 Corrient '!$E$5:$E$1012,$A77)</f>
        <v>7.252208303621299</v>
      </c>
      <c r="M77" s="51">
        <f>SUMIFS('PIB-Mpal 2015-2022 Corrient '!R$5:R$1012,'PIB-Mpal 2015-2022 Corrient '!$A$5:$A$1012,$W$2,'PIB-Mpal 2015-2022 Corrient '!$E$5:$E$1012,$A77)</f>
        <v>38.37477398287481</v>
      </c>
      <c r="N77" s="51">
        <f>SUMIFS('PIB-Mpal 2015-2022 Corrient '!S$5:S$1012,'PIB-Mpal 2015-2022 Corrient '!$A$5:$A$1012,$W$2,'PIB-Mpal 2015-2022 Corrient '!$E$5:$E$1012,$A77)</f>
        <v>42.930966478580984</v>
      </c>
      <c r="O77" s="51">
        <f>SUMIFS('PIB-Mpal 2015-2022 Corrient '!T$5:T$1012,'PIB-Mpal 2015-2022 Corrient '!$A$5:$A$1012,$W$2,'PIB-Mpal 2015-2022 Corrient '!$E$5:$E$1012,$A77)</f>
        <v>84.23313789031705</v>
      </c>
      <c r="P77" s="153">
        <f>SUMIFS('PIB-Mpal 2015-2022 Corrient '!U$5:U$1012,'PIB-Mpal 2015-2022 Corrient '!$A$5:$A$1012,$W$2,'PIB-Mpal 2015-2022 Corrient '!$E$5:$E$1012,$A77)</f>
        <v>15.163200844951026</v>
      </c>
      <c r="Q77" s="159">
        <f>SUMIFS('PIB-Mpal 2015-2022 Corrient '!J$5:J$1012,'PIB-Mpal 2015-2022 Corrient '!$A$5:$A$1012,$W$2,'PIB-Mpal 2015-2022 Corrient '!$E$5:$E$1012,$A77)</f>
        <v>63.73002863156287</v>
      </c>
      <c r="R77" s="52">
        <f>SUMIFS('PIB-Mpal 2015-2022 Corrient '!M$5:M$1012,'PIB-Mpal 2015-2022 Corrient '!$A$5:$A$1012,$W$2,'PIB-Mpal 2015-2022 Corrient '!$E$5:$E$1012,$A77)</f>
        <v>25.955603534237394</v>
      </c>
      <c r="S77" s="53">
        <f>SUMIFS('PIB-Mpal 2015-2022 Corrient '!V$5:V$1012,'PIB-Mpal 2015-2022 Corrient '!$A$5:$A$1012,$W$2,'PIB-Mpal 2015-2022 Corrient '!$E$5:$E$1012,$A77)</f>
        <v>361.7969318998539</v>
      </c>
      <c r="T77" s="210">
        <f>SUMIFS('PIB-Mpal 2015-2022 Corrient '!W$5:W$1012,'PIB-Mpal 2015-2022 Corrient '!$A$5:$A$1012,$W$2,'PIB-Mpal 2015-2022 Corrient '!$E$5:$E$1012,$A77)</f>
        <v>451.4825640656542</v>
      </c>
      <c r="U77" s="206">
        <f>SUMIFS('PIB-Mpal 2015-2022 Corrient '!X$5:X$1012,'PIB-Mpal 2015-2022 Corrient '!$A$5:$A$1012,$W$2,'PIB-Mpal 2015-2022 Corrient '!$E$5:$E$1012,$A77)</f>
        <v>50.57329880022251</v>
      </c>
      <c r="V77" s="90">
        <f>SUMIFS('PIB-Mpal 2015-2022 Corrient '!Y$5:Y$1012,'PIB-Mpal 2015-2022 Corrient '!$A$5:$A$1012,$W$2,'PIB-Mpal 2015-2022 Corrient '!$E$5:$E$1012,$A77)</f>
        <v>502.0558628658767</v>
      </c>
      <c r="W77" s="94">
        <f t="shared" si="14"/>
        <v>0.0023624495382033135</v>
      </c>
      <c r="X77" s="273">
        <f>INDEX(POBLACION!$C$4:$W$128,MATCH(A77,POBLACION!$A$4:$A$128,0),MATCH($W$2,POBLACION!$C$3:$W$3,0))</f>
        <v>27596</v>
      </c>
      <c r="Y77" s="263">
        <f t="shared" si="15"/>
        <v>16360.434992957464</v>
      </c>
      <c r="Z77" s="275">
        <f t="shared" si="16"/>
        <v>18193.06649028398</v>
      </c>
      <c r="AA77" s="278">
        <f t="shared" si="17"/>
        <v>4.213794846555942</v>
      </c>
      <c r="AB77" s="278">
        <f t="shared" si="18"/>
        <v>4.259905906736215</v>
      </c>
      <c r="AG77" s="287"/>
      <c r="AH77" s="288"/>
      <c r="AI77" s="289"/>
      <c r="AJ77" s="282"/>
      <c r="AK77" s="282"/>
      <c r="AL77" s="282"/>
      <c r="AM77" s="282"/>
      <c r="AN77" s="282"/>
      <c r="AO77" s="282"/>
      <c r="AP77" s="282"/>
    </row>
    <row r="78" spans="1:42" ht="15">
      <c r="A78" s="35" t="s">
        <v>256</v>
      </c>
      <c r="B78" s="32" t="s">
        <v>95</v>
      </c>
      <c r="C78" s="33" t="s">
        <v>362</v>
      </c>
      <c r="D78" s="32" t="s">
        <v>114</v>
      </c>
      <c r="E78" s="51">
        <f>SUMIFS('PIB-Mpal 2015-2022 Corrient '!H$5:H$1012,'PIB-Mpal 2015-2022 Corrient '!$A$5:$A$1012,$W$2,'PIB-Mpal 2015-2022 Corrient '!$E$5:$E$1012,$A78)</f>
        <v>11.545939064780697</v>
      </c>
      <c r="F78" s="51">
        <f>SUMIFS('PIB-Mpal 2015-2022 Corrient '!I$5:I$1012,'PIB-Mpal 2015-2022 Corrient '!$A$5:$A$1012,$W$2,'PIB-Mpal 2015-2022 Corrient '!$E$5:$E$1012,$A78)</f>
        <v>27.4475848419493</v>
      </c>
      <c r="G78" s="51">
        <f>SUMIFS('PIB-Mpal 2015-2022 Corrient '!K$5:K$1012,'PIB-Mpal 2015-2022 Corrient '!$A$5:$A$1012,$W$2,'PIB-Mpal 2015-2022 Corrient '!$E$5:$E$1012,$A78)</f>
        <v>4.2750144324047685</v>
      </c>
      <c r="H78" s="51">
        <f>SUMIFS('PIB-Mpal 2015-2022 Corrient '!L$5:L$1012,'PIB-Mpal 2015-2022 Corrient '!$A$5:$A$1012,$W$2,'PIB-Mpal 2015-2022 Corrient '!$E$5:$E$1012,$A78)</f>
        <v>10.28168904739278</v>
      </c>
      <c r="I78" s="51">
        <f>SUMIFS('PIB-Mpal 2015-2022 Corrient '!N$5:N$1012,'PIB-Mpal 2015-2022 Corrient '!$A$5:$A$1012,$W$2,'PIB-Mpal 2015-2022 Corrient '!$E$5:$E$1012,$A78)</f>
        <v>23.34162513465075</v>
      </c>
      <c r="J78" s="51">
        <f>SUMIFS('PIB-Mpal 2015-2022 Corrient '!O$5:O$1012,'PIB-Mpal 2015-2022 Corrient '!$A$5:$A$1012,$W$2,'PIB-Mpal 2015-2022 Corrient '!$E$5:$E$1012,$A78)</f>
        <v>46.877585456234364</v>
      </c>
      <c r="K78" s="51">
        <f>SUMIFS('PIB-Mpal 2015-2022 Corrient '!P$5:P$1012,'PIB-Mpal 2015-2022 Corrient '!$A$5:$A$1012,$W$2,'PIB-Mpal 2015-2022 Corrient '!$E$5:$E$1012,$A78)</f>
        <v>10.746723845525494</v>
      </c>
      <c r="L78" s="51">
        <f>SUMIFS('PIB-Mpal 2015-2022 Corrient '!Q$5:Q$1012,'PIB-Mpal 2015-2022 Corrient '!$A$5:$A$1012,$W$2,'PIB-Mpal 2015-2022 Corrient '!$E$5:$E$1012,$A78)</f>
        <v>3.709762039147651</v>
      </c>
      <c r="M78" s="51">
        <f>SUMIFS('PIB-Mpal 2015-2022 Corrient '!R$5:R$1012,'PIB-Mpal 2015-2022 Corrient '!$A$5:$A$1012,$W$2,'PIB-Mpal 2015-2022 Corrient '!$E$5:$E$1012,$A78)</f>
        <v>28.138353157110906</v>
      </c>
      <c r="N78" s="51">
        <f>SUMIFS('PIB-Mpal 2015-2022 Corrient '!S$5:S$1012,'PIB-Mpal 2015-2022 Corrient '!$A$5:$A$1012,$W$2,'PIB-Mpal 2015-2022 Corrient '!$E$5:$E$1012,$A78)</f>
        <v>24.977759561065287</v>
      </c>
      <c r="O78" s="51">
        <f>SUMIFS('PIB-Mpal 2015-2022 Corrient '!T$5:T$1012,'PIB-Mpal 2015-2022 Corrient '!$A$5:$A$1012,$W$2,'PIB-Mpal 2015-2022 Corrient '!$E$5:$E$1012,$A78)</f>
        <v>31.372463316774127</v>
      </c>
      <c r="P78" s="153">
        <f>SUMIFS('PIB-Mpal 2015-2022 Corrient '!U$5:U$1012,'PIB-Mpal 2015-2022 Corrient '!$A$5:$A$1012,$W$2,'PIB-Mpal 2015-2022 Corrient '!$E$5:$E$1012,$A78)</f>
        <v>12.010817452793491</v>
      </c>
      <c r="Q78" s="159">
        <f>SUMIFS('PIB-Mpal 2015-2022 Corrient '!J$5:J$1012,'PIB-Mpal 2015-2022 Corrient '!$A$5:$A$1012,$W$2,'PIB-Mpal 2015-2022 Corrient '!$E$5:$E$1012,$A78)</f>
        <v>38.99352390673</v>
      </c>
      <c r="R78" s="52">
        <f>SUMIFS('PIB-Mpal 2015-2022 Corrient '!M$5:M$1012,'PIB-Mpal 2015-2022 Corrient '!$A$5:$A$1012,$W$2,'PIB-Mpal 2015-2022 Corrient '!$E$5:$E$1012,$A78)</f>
        <v>14.556703479797548</v>
      </c>
      <c r="S78" s="53">
        <f>SUMIFS('PIB-Mpal 2015-2022 Corrient '!V$5:V$1012,'PIB-Mpal 2015-2022 Corrient '!$A$5:$A$1012,$W$2,'PIB-Mpal 2015-2022 Corrient '!$E$5:$E$1012,$A78)</f>
        <v>181.17508996330207</v>
      </c>
      <c r="T78" s="210">
        <f>SUMIFS('PIB-Mpal 2015-2022 Corrient '!W$5:W$1012,'PIB-Mpal 2015-2022 Corrient '!$A$5:$A$1012,$W$2,'PIB-Mpal 2015-2022 Corrient '!$E$5:$E$1012,$A78)</f>
        <v>234.7253173498296</v>
      </c>
      <c r="U78" s="206">
        <f>SUMIFS('PIB-Mpal 2015-2022 Corrient '!X$5:X$1012,'PIB-Mpal 2015-2022 Corrient '!$A$5:$A$1012,$W$2,'PIB-Mpal 2015-2022 Corrient '!$E$5:$E$1012,$A78)</f>
        <v>26.293005655438204</v>
      </c>
      <c r="V78" s="90">
        <f>SUMIFS('PIB-Mpal 2015-2022 Corrient '!Y$5:Y$1012,'PIB-Mpal 2015-2022 Corrient '!$A$5:$A$1012,$W$2,'PIB-Mpal 2015-2022 Corrient '!$E$5:$E$1012,$A78)</f>
        <v>261.0183230052678</v>
      </c>
      <c r="W78" s="94">
        <f t="shared" si="14"/>
        <v>0.0012282350675608647</v>
      </c>
      <c r="X78" s="273">
        <f>INDEX(POBLACION!$C$4:$W$128,MATCH(A78,POBLACION!$A$4:$A$128,0),MATCH($W$2,POBLACION!$C$3:$W$3,0))</f>
        <v>15826</v>
      </c>
      <c r="Y78" s="263">
        <f t="shared" si="15"/>
        <v>14831.626270051156</v>
      </c>
      <c r="Z78" s="275">
        <f t="shared" si="16"/>
        <v>16493.006634984697</v>
      </c>
      <c r="AA78" s="278">
        <f t="shared" si="17"/>
        <v>4.171188773508929</v>
      </c>
      <c r="AB78" s="278">
        <f t="shared" si="18"/>
        <v>4.217299833689202</v>
      </c>
      <c r="AG78" s="287"/>
      <c r="AH78" s="288"/>
      <c r="AI78" s="289"/>
      <c r="AJ78" s="282"/>
      <c r="AK78" s="282"/>
      <c r="AL78" s="282"/>
      <c r="AM78" s="282"/>
      <c r="AN78" s="282"/>
      <c r="AO78" s="282"/>
      <c r="AP78" s="282"/>
    </row>
    <row r="79" spans="1:42" ht="15.75" thickBot="1">
      <c r="A79" s="122" t="s">
        <v>257</v>
      </c>
      <c r="B79" s="64" t="s">
        <v>95</v>
      </c>
      <c r="C79" s="63" t="s">
        <v>367</v>
      </c>
      <c r="D79" s="64" t="s">
        <v>115</v>
      </c>
      <c r="E79" s="51">
        <f>SUMIFS('PIB-Mpal 2015-2022 Corrient '!H$5:H$1012,'PIB-Mpal 2015-2022 Corrient '!$A$5:$A$1012,$W$2,'PIB-Mpal 2015-2022 Corrient '!$E$5:$E$1012,$A79)</f>
        <v>46.28726970095893</v>
      </c>
      <c r="F79" s="51">
        <f>SUMIFS('PIB-Mpal 2015-2022 Corrient '!I$5:I$1012,'PIB-Mpal 2015-2022 Corrient '!$A$5:$A$1012,$W$2,'PIB-Mpal 2015-2022 Corrient '!$E$5:$E$1012,$A79)</f>
        <v>29.173982283223793</v>
      </c>
      <c r="G79" s="51">
        <f>SUMIFS('PIB-Mpal 2015-2022 Corrient '!K$5:K$1012,'PIB-Mpal 2015-2022 Corrient '!$A$5:$A$1012,$W$2,'PIB-Mpal 2015-2022 Corrient '!$E$5:$E$1012,$A79)</f>
        <v>1.291787680215681</v>
      </c>
      <c r="H79" s="51">
        <f>SUMIFS('PIB-Mpal 2015-2022 Corrient '!L$5:L$1012,'PIB-Mpal 2015-2022 Corrient '!$A$5:$A$1012,$W$2,'PIB-Mpal 2015-2022 Corrient '!$E$5:$E$1012,$A79)</f>
        <v>7.841911576077441</v>
      </c>
      <c r="I79" s="51">
        <f>SUMIFS('PIB-Mpal 2015-2022 Corrient '!N$5:N$1012,'PIB-Mpal 2015-2022 Corrient '!$A$5:$A$1012,$W$2,'PIB-Mpal 2015-2022 Corrient '!$E$5:$E$1012,$A79)</f>
        <v>7.031826522744813</v>
      </c>
      <c r="J79" s="51">
        <f>SUMIFS('PIB-Mpal 2015-2022 Corrient '!O$5:O$1012,'PIB-Mpal 2015-2022 Corrient '!$A$5:$A$1012,$W$2,'PIB-Mpal 2015-2022 Corrient '!$E$5:$E$1012,$A79)</f>
        <v>14.225278339888446</v>
      </c>
      <c r="K79" s="51">
        <f>SUMIFS('PIB-Mpal 2015-2022 Corrient '!P$5:P$1012,'PIB-Mpal 2015-2022 Corrient '!$A$5:$A$1012,$W$2,'PIB-Mpal 2015-2022 Corrient '!$E$5:$E$1012,$A79)</f>
        <v>1.9155583896720585</v>
      </c>
      <c r="L79" s="51">
        <f>SUMIFS('PIB-Mpal 2015-2022 Corrient '!Q$5:Q$1012,'PIB-Mpal 2015-2022 Corrient '!$A$5:$A$1012,$W$2,'PIB-Mpal 2015-2022 Corrient '!$E$5:$E$1012,$A79)</f>
        <v>0.7486599687304883</v>
      </c>
      <c r="M79" s="51">
        <f>SUMIFS('PIB-Mpal 2015-2022 Corrient '!R$5:R$1012,'PIB-Mpal 2015-2022 Corrient '!$A$5:$A$1012,$W$2,'PIB-Mpal 2015-2022 Corrient '!$E$5:$E$1012,$A79)</f>
        <v>6.650948895608366</v>
      </c>
      <c r="N79" s="51">
        <f>SUMIFS('PIB-Mpal 2015-2022 Corrient '!S$5:S$1012,'PIB-Mpal 2015-2022 Corrient '!$A$5:$A$1012,$W$2,'PIB-Mpal 2015-2022 Corrient '!$E$5:$E$1012,$A79)</f>
        <v>9.98953886369787</v>
      </c>
      <c r="O79" s="51">
        <f>SUMIFS('PIB-Mpal 2015-2022 Corrient '!T$5:T$1012,'PIB-Mpal 2015-2022 Corrient '!$A$5:$A$1012,$W$2,'PIB-Mpal 2015-2022 Corrient '!$E$5:$E$1012,$A79)</f>
        <v>18.75552909131164</v>
      </c>
      <c r="P79" s="153">
        <f>SUMIFS('PIB-Mpal 2015-2022 Corrient '!U$5:U$1012,'PIB-Mpal 2015-2022 Corrient '!$A$5:$A$1012,$W$2,'PIB-Mpal 2015-2022 Corrient '!$E$5:$E$1012,$A79)</f>
        <v>3.6768459460840925</v>
      </c>
      <c r="Q79" s="159">
        <f>SUMIFS('PIB-Mpal 2015-2022 Corrient '!J$5:J$1012,'PIB-Mpal 2015-2022 Corrient '!$A$5:$A$1012,$W$2,'PIB-Mpal 2015-2022 Corrient '!$E$5:$E$1012,$A79)</f>
        <v>75.46125198418272</v>
      </c>
      <c r="R79" s="52">
        <f>SUMIFS('PIB-Mpal 2015-2022 Corrient '!M$5:M$1012,'PIB-Mpal 2015-2022 Corrient '!$A$5:$A$1012,$W$2,'PIB-Mpal 2015-2022 Corrient '!$E$5:$E$1012,$A79)</f>
        <v>9.133699256293122</v>
      </c>
      <c r="S79" s="53">
        <f>SUMIFS('PIB-Mpal 2015-2022 Corrient '!V$5:V$1012,'PIB-Mpal 2015-2022 Corrient '!$A$5:$A$1012,$W$2,'PIB-Mpal 2015-2022 Corrient '!$E$5:$E$1012,$A79)</f>
        <v>62.99418601773778</v>
      </c>
      <c r="T79" s="210">
        <f>SUMIFS('PIB-Mpal 2015-2022 Corrient '!W$5:W$1012,'PIB-Mpal 2015-2022 Corrient '!$A$5:$A$1012,$W$2,'PIB-Mpal 2015-2022 Corrient '!$E$5:$E$1012,$A79)</f>
        <v>147.5891372582136</v>
      </c>
      <c r="U79" s="206">
        <f>SUMIFS('PIB-Mpal 2015-2022 Corrient '!X$5:X$1012,'PIB-Mpal 2015-2022 Corrient '!$A$5:$A$1012,$W$2,'PIB-Mpal 2015-2022 Corrient '!$E$5:$E$1012,$A79)</f>
        <v>16.532353920851023</v>
      </c>
      <c r="V79" s="90">
        <f>SUMIFS('PIB-Mpal 2015-2022 Corrient '!Y$5:Y$1012,'PIB-Mpal 2015-2022 Corrient '!$A$5:$A$1012,$W$2,'PIB-Mpal 2015-2022 Corrient '!$E$5:$E$1012,$A79)</f>
        <v>164.12149117906463</v>
      </c>
      <c r="W79" s="100">
        <f t="shared" si="14"/>
        <v>0.000772282070030923</v>
      </c>
      <c r="X79" s="273">
        <f>INDEX(POBLACION!$C$4:$W$128,MATCH(A79,POBLACION!$A$4:$A$128,0),MATCH($W$2,POBLACION!$C$3:$W$3,0))</f>
        <v>7153</v>
      </c>
      <c r="Y79" s="263">
        <f t="shared" si="15"/>
        <v>20633.180100407324</v>
      </c>
      <c r="Z79" s="275">
        <f t="shared" si="16"/>
        <v>22944.42767776662</v>
      </c>
      <c r="AA79" s="278">
        <f t="shared" si="17"/>
        <v>4.314566169011538</v>
      </c>
      <c r="AB79" s="278">
        <f t="shared" si="18"/>
        <v>4.360677229191812</v>
      </c>
      <c r="AG79" s="287"/>
      <c r="AH79" s="288"/>
      <c r="AI79" s="289"/>
      <c r="AJ79" s="282"/>
      <c r="AK79" s="282"/>
      <c r="AL79" s="282"/>
      <c r="AM79" s="282"/>
      <c r="AN79" s="282"/>
      <c r="AO79" s="282"/>
      <c r="AP79" s="282"/>
    </row>
    <row r="80" spans="1:42" ht="15.75" thickBot="1">
      <c r="A80" s="124" t="s">
        <v>116</v>
      </c>
      <c r="B80" s="119" t="s">
        <v>369</v>
      </c>
      <c r="C80" s="119"/>
      <c r="D80" s="114"/>
      <c r="E80" s="115">
        <f>SUM(E81:E103)</f>
        <v>2171.362329433997</v>
      </c>
      <c r="F80" s="115">
        <f aca="true" t="shared" si="19" ref="F80:X80">SUM(F81:F103)</f>
        <v>616.8418474525126</v>
      </c>
      <c r="G80" s="115">
        <f t="shared" si="19"/>
        <v>4344.115495527427</v>
      </c>
      <c r="H80" s="115">
        <f t="shared" si="19"/>
        <v>829.0976815347897</v>
      </c>
      <c r="I80" s="115">
        <f t="shared" si="19"/>
        <v>1199.288319524984</v>
      </c>
      <c r="J80" s="115">
        <f t="shared" si="19"/>
        <v>3417.8551739708714</v>
      </c>
      <c r="K80" s="115">
        <f t="shared" si="19"/>
        <v>452.29406983538155</v>
      </c>
      <c r="L80" s="115">
        <f t="shared" si="19"/>
        <v>277.96189379532086</v>
      </c>
      <c r="M80" s="115">
        <f t="shared" si="19"/>
        <v>1540.3741474196634</v>
      </c>
      <c r="N80" s="115">
        <f t="shared" si="19"/>
        <v>1504.0958052522099</v>
      </c>
      <c r="O80" s="115">
        <f t="shared" si="19"/>
        <v>1651.3861952398418</v>
      </c>
      <c r="P80" s="125">
        <f t="shared" si="19"/>
        <v>591.7145280608376</v>
      </c>
      <c r="Q80" s="196">
        <f t="shared" si="19"/>
        <v>2788.2041768865092</v>
      </c>
      <c r="R80" s="115">
        <f t="shared" si="19"/>
        <v>5173.213177062216</v>
      </c>
      <c r="S80" s="116">
        <f t="shared" si="19"/>
        <v>10634.97013309911</v>
      </c>
      <c r="T80" s="211">
        <f t="shared" si="19"/>
        <v>18596.38748704784</v>
      </c>
      <c r="U80" s="189">
        <f t="shared" si="19"/>
        <v>2083.094090097409</v>
      </c>
      <c r="V80" s="125">
        <f t="shared" si="19"/>
        <v>20679.481577145245</v>
      </c>
      <c r="W80" s="117">
        <f t="shared" si="14"/>
        <v>0.09730835812440664</v>
      </c>
      <c r="X80" s="211">
        <f t="shared" si="19"/>
        <v>710287</v>
      </c>
      <c r="Y80" s="263">
        <f t="shared" si="15"/>
        <v>26181.51182134523</v>
      </c>
      <c r="Z80" s="275">
        <f t="shared" si="16"/>
        <v>29114.2616676713</v>
      </c>
      <c r="AA80" s="278">
        <f t="shared" si="17"/>
        <v>4.4179947207751225</v>
      </c>
      <c r="AB80" s="278">
        <f t="shared" si="18"/>
        <v>4.464105780955396</v>
      </c>
      <c r="AG80" s="287"/>
      <c r="AH80" s="288"/>
      <c r="AI80" s="289"/>
      <c r="AJ80" s="282"/>
      <c r="AK80" s="282"/>
      <c r="AL80" s="282"/>
      <c r="AM80" s="282"/>
      <c r="AN80" s="282"/>
      <c r="AO80" s="282"/>
      <c r="AP80" s="282"/>
    </row>
    <row r="81" spans="1:42" ht="15">
      <c r="A81" s="123" t="s">
        <v>258</v>
      </c>
      <c r="B81" s="103" t="s">
        <v>118</v>
      </c>
      <c r="C81" s="110" t="s">
        <v>362</v>
      </c>
      <c r="D81" s="103" t="s">
        <v>119</v>
      </c>
      <c r="E81" s="51">
        <f>SUMIFS('PIB-Mpal 2015-2022 Corrient '!H$5:H$1012,'PIB-Mpal 2015-2022 Corrient '!$A$5:$A$1012,$W$2,'PIB-Mpal 2015-2022 Corrient '!$E$5:$E$1012,$A81)</f>
        <v>119.52153845940158</v>
      </c>
      <c r="F81" s="51">
        <f>SUMIFS('PIB-Mpal 2015-2022 Corrient '!I$5:I$1012,'PIB-Mpal 2015-2022 Corrient '!$A$5:$A$1012,$W$2,'PIB-Mpal 2015-2022 Corrient '!$E$5:$E$1012,$A81)</f>
        <v>68.89945744567542</v>
      </c>
      <c r="G81" s="51">
        <f>SUMIFS('PIB-Mpal 2015-2022 Corrient '!K$5:K$1012,'PIB-Mpal 2015-2022 Corrient '!$A$5:$A$1012,$W$2,'PIB-Mpal 2015-2022 Corrient '!$E$5:$E$1012,$A81)</f>
        <v>9.481055939065321</v>
      </c>
      <c r="H81" s="51">
        <f>SUMIFS('PIB-Mpal 2015-2022 Corrient '!L$5:L$1012,'PIB-Mpal 2015-2022 Corrient '!$A$5:$A$1012,$W$2,'PIB-Mpal 2015-2022 Corrient '!$E$5:$E$1012,$A81)</f>
        <v>13.527097206843646</v>
      </c>
      <c r="I81" s="51">
        <f>SUMIFS('PIB-Mpal 2015-2022 Corrient '!N$5:N$1012,'PIB-Mpal 2015-2022 Corrient '!$A$5:$A$1012,$W$2,'PIB-Mpal 2015-2022 Corrient '!$E$5:$E$1012,$A81)</f>
        <v>11.493976741627991</v>
      </c>
      <c r="J81" s="51">
        <f>SUMIFS('PIB-Mpal 2015-2022 Corrient '!O$5:O$1012,'PIB-Mpal 2015-2022 Corrient '!$A$5:$A$1012,$W$2,'PIB-Mpal 2015-2022 Corrient '!$E$5:$E$1012,$A81)</f>
        <v>33.810394549051026</v>
      </c>
      <c r="K81" s="51">
        <f>SUMIFS('PIB-Mpal 2015-2022 Corrient '!P$5:P$1012,'PIB-Mpal 2015-2022 Corrient '!$A$5:$A$1012,$W$2,'PIB-Mpal 2015-2022 Corrient '!$E$5:$E$1012,$A81)</f>
        <v>8.528910630807681</v>
      </c>
      <c r="L81" s="51">
        <f>SUMIFS('PIB-Mpal 2015-2022 Corrient '!Q$5:Q$1012,'PIB-Mpal 2015-2022 Corrient '!$A$5:$A$1012,$W$2,'PIB-Mpal 2015-2022 Corrient '!$E$5:$E$1012,$A81)</f>
        <v>5.001434063976727</v>
      </c>
      <c r="M81" s="51">
        <f>SUMIFS('PIB-Mpal 2015-2022 Corrient '!R$5:R$1012,'PIB-Mpal 2015-2022 Corrient '!$A$5:$A$1012,$W$2,'PIB-Mpal 2015-2022 Corrient '!$E$5:$E$1012,$A81)</f>
        <v>26.361457492358984</v>
      </c>
      <c r="N81" s="51">
        <f>SUMIFS('PIB-Mpal 2015-2022 Corrient '!S$5:S$1012,'PIB-Mpal 2015-2022 Corrient '!$A$5:$A$1012,$W$2,'PIB-Mpal 2015-2022 Corrient '!$E$5:$E$1012,$A81)</f>
        <v>26.511988640560187</v>
      </c>
      <c r="O81" s="51">
        <f>SUMIFS('PIB-Mpal 2015-2022 Corrient '!T$5:T$1012,'PIB-Mpal 2015-2022 Corrient '!$A$5:$A$1012,$W$2,'PIB-Mpal 2015-2022 Corrient '!$E$5:$E$1012,$A81)</f>
        <v>50.4253339575085</v>
      </c>
      <c r="P81" s="153">
        <f>SUMIFS('PIB-Mpal 2015-2022 Corrient '!U$5:U$1012,'PIB-Mpal 2015-2022 Corrient '!$A$5:$A$1012,$W$2,'PIB-Mpal 2015-2022 Corrient '!$E$5:$E$1012,$A81)</f>
        <v>14.897809438536823</v>
      </c>
      <c r="Q81" s="159">
        <f>SUMIFS('PIB-Mpal 2015-2022 Corrient '!J$5:J$1012,'PIB-Mpal 2015-2022 Corrient '!$A$5:$A$1012,$W$2,'PIB-Mpal 2015-2022 Corrient '!$E$5:$E$1012,$A81)</f>
        <v>188.420995905077</v>
      </c>
      <c r="R81" s="52">
        <f>SUMIFS('PIB-Mpal 2015-2022 Corrient '!M$5:M$1012,'PIB-Mpal 2015-2022 Corrient '!$A$5:$A$1012,$W$2,'PIB-Mpal 2015-2022 Corrient '!$E$5:$E$1012,$A81)</f>
        <v>23.008153145908967</v>
      </c>
      <c r="S81" s="53">
        <f>SUMIFS('PIB-Mpal 2015-2022 Corrient '!V$5:V$1012,'PIB-Mpal 2015-2022 Corrient '!$A$5:$A$1012,$W$2,'PIB-Mpal 2015-2022 Corrient '!$E$5:$E$1012,$A81)</f>
        <v>177.0313055144279</v>
      </c>
      <c r="T81" s="210">
        <f>SUMIFS('PIB-Mpal 2015-2022 Corrient '!W$5:W$1012,'PIB-Mpal 2015-2022 Corrient '!$A$5:$A$1012,$W$2,'PIB-Mpal 2015-2022 Corrient '!$E$5:$E$1012,$A81)</f>
        <v>388.4604545654139</v>
      </c>
      <c r="U81" s="206">
        <f>SUMIFS('PIB-Mpal 2015-2022 Corrient '!X$5:X$1012,'PIB-Mpal 2015-2022 Corrient '!$A$5:$A$1012,$W$2,'PIB-Mpal 2015-2022 Corrient '!$E$5:$E$1012,$A81)</f>
        <v>43.5138102873671</v>
      </c>
      <c r="V81" s="90">
        <f>SUMIFS('PIB-Mpal 2015-2022 Corrient '!Y$5:Y$1012,'PIB-Mpal 2015-2022 Corrient '!$A$5:$A$1012,$W$2,'PIB-Mpal 2015-2022 Corrient '!$E$5:$E$1012,$A81)</f>
        <v>431.974264852781</v>
      </c>
      <c r="W81" s="102">
        <f t="shared" si="14"/>
        <v>0.002032676994730759</v>
      </c>
      <c r="X81" s="273">
        <f>INDEX(POBLACION!$C$4:$W$128,MATCH(A81,POBLACION!$A$4:$A$128,0),MATCH($W$2,POBLACION!$C$3:$W$3,0))</f>
        <v>21109</v>
      </c>
      <c r="Y81" s="263">
        <f t="shared" si="15"/>
        <v>18402.598634014586</v>
      </c>
      <c r="Z81" s="275">
        <f t="shared" si="16"/>
        <v>20463.98525997352</v>
      </c>
      <c r="AA81" s="278">
        <f t="shared" si="17"/>
        <v>4.264879154135967</v>
      </c>
      <c r="AB81" s="278">
        <f t="shared" si="18"/>
        <v>4.310990214316241</v>
      </c>
      <c r="AG81" s="287"/>
      <c r="AH81" s="288"/>
      <c r="AI81" s="289"/>
      <c r="AJ81" s="282"/>
      <c r="AK81" s="282"/>
      <c r="AL81" s="282"/>
      <c r="AM81" s="282"/>
      <c r="AN81" s="282"/>
      <c r="AO81" s="282"/>
      <c r="AP81" s="282"/>
    </row>
    <row r="82" spans="1:42" ht="15">
      <c r="A82" s="35" t="s">
        <v>259</v>
      </c>
      <c r="B82" s="32" t="s">
        <v>118</v>
      </c>
      <c r="C82" s="33" t="s">
        <v>413</v>
      </c>
      <c r="D82" s="32" t="s">
        <v>121</v>
      </c>
      <c r="E82" s="51">
        <f>SUMIFS('PIB-Mpal 2015-2022 Corrient '!H$5:H$1012,'PIB-Mpal 2015-2022 Corrient '!$A$5:$A$1012,$W$2,'PIB-Mpal 2015-2022 Corrient '!$E$5:$E$1012,$A82)</f>
        <v>16.166171818042386</v>
      </c>
      <c r="F82" s="51">
        <f>SUMIFS('PIB-Mpal 2015-2022 Corrient '!I$5:I$1012,'PIB-Mpal 2015-2022 Corrient '!$A$5:$A$1012,$W$2,'PIB-Mpal 2015-2022 Corrient '!$E$5:$E$1012,$A82)</f>
        <v>0</v>
      </c>
      <c r="G82" s="51">
        <f>SUMIFS('PIB-Mpal 2015-2022 Corrient '!K$5:K$1012,'PIB-Mpal 2015-2022 Corrient '!$A$5:$A$1012,$W$2,'PIB-Mpal 2015-2022 Corrient '!$E$5:$E$1012,$A82)</f>
        <v>1.0837065070017302</v>
      </c>
      <c r="H82" s="51">
        <f>SUMIFS('PIB-Mpal 2015-2022 Corrient '!L$5:L$1012,'PIB-Mpal 2015-2022 Corrient '!$A$5:$A$1012,$W$2,'PIB-Mpal 2015-2022 Corrient '!$E$5:$E$1012,$A82)</f>
        <v>4.2989378234377895</v>
      </c>
      <c r="I82" s="51">
        <f>SUMIFS('PIB-Mpal 2015-2022 Corrient '!N$5:N$1012,'PIB-Mpal 2015-2022 Corrient '!$A$5:$A$1012,$W$2,'PIB-Mpal 2015-2022 Corrient '!$E$5:$E$1012,$A82)</f>
        <v>7.349519960040612</v>
      </c>
      <c r="J82" s="51">
        <f>SUMIFS('PIB-Mpal 2015-2022 Corrient '!O$5:O$1012,'PIB-Mpal 2015-2022 Corrient '!$A$5:$A$1012,$W$2,'PIB-Mpal 2015-2022 Corrient '!$E$5:$E$1012,$A82)</f>
        <v>14.996912456093387</v>
      </c>
      <c r="K82" s="51">
        <f>SUMIFS('PIB-Mpal 2015-2022 Corrient '!P$5:P$1012,'PIB-Mpal 2015-2022 Corrient '!$A$5:$A$1012,$W$2,'PIB-Mpal 2015-2022 Corrient '!$E$5:$E$1012,$A82)</f>
        <v>2.5819439737680154</v>
      </c>
      <c r="L82" s="51">
        <f>SUMIFS('PIB-Mpal 2015-2022 Corrient '!Q$5:Q$1012,'PIB-Mpal 2015-2022 Corrient '!$A$5:$A$1012,$W$2,'PIB-Mpal 2015-2022 Corrient '!$E$5:$E$1012,$A82)</f>
        <v>0.7299188182936838</v>
      </c>
      <c r="M82" s="51">
        <f>SUMIFS('PIB-Mpal 2015-2022 Corrient '!R$5:R$1012,'PIB-Mpal 2015-2022 Corrient '!$A$5:$A$1012,$W$2,'PIB-Mpal 2015-2022 Corrient '!$E$5:$E$1012,$A82)</f>
        <v>9.929404892016304</v>
      </c>
      <c r="N82" s="51">
        <f>SUMIFS('PIB-Mpal 2015-2022 Corrient '!S$5:S$1012,'PIB-Mpal 2015-2022 Corrient '!$A$5:$A$1012,$W$2,'PIB-Mpal 2015-2022 Corrient '!$E$5:$E$1012,$A82)</f>
        <v>7.75611466841642</v>
      </c>
      <c r="O82" s="51">
        <f>SUMIFS('PIB-Mpal 2015-2022 Corrient '!T$5:T$1012,'PIB-Mpal 2015-2022 Corrient '!$A$5:$A$1012,$W$2,'PIB-Mpal 2015-2022 Corrient '!$E$5:$E$1012,$A82)</f>
        <v>11.592581446862924</v>
      </c>
      <c r="P82" s="153">
        <f>SUMIFS('PIB-Mpal 2015-2022 Corrient '!U$5:U$1012,'PIB-Mpal 2015-2022 Corrient '!$A$5:$A$1012,$W$2,'PIB-Mpal 2015-2022 Corrient '!$E$5:$E$1012,$A82)</f>
        <v>4.715388078375031</v>
      </c>
      <c r="Q82" s="159">
        <f>SUMIFS('PIB-Mpal 2015-2022 Corrient '!J$5:J$1012,'PIB-Mpal 2015-2022 Corrient '!$A$5:$A$1012,$W$2,'PIB-Mpal 2015-2022 Corrient '!$E$5:$E$1012,$A82)</f>
        <v>16.166171818042386</v>
      </c>
      <c r="R82" s="52">
        <f>SUMIFS('PIB-Mpal 2015-2022 Corrient '!M$5:M$1012,'PIB-Mpal 2015-2022 Corrient '!$A$5:$A$1012,$W$2,'PIB-Mpal 2015-2022 Corrient '!$E$5:$E$1012,$A82)</f>
        <v>5.38264433043952</v>
      </c>
      <c r="S82" s="53">
        <f>SUMIFS('PIB-Mpal 2015-2022 Corrient '!V$5:V$1012,'PIB-Mpal 2015-2022 Corrient '!$A$5:$A$1012,$W$2,'PIB-Mpal 2015-2022 Corrient '!$E$5:$E$1012,$A82)</f>
        <v>59.65178429386638</v>
      </c>
      <c r="T82" s="210">
        <f>SUMIFS('PIB-Mpal 2015-2022 Corrient '!W$5:W$1012,'PIB-Mpal 2015-2022 Corrient '!$A$5:$A$1012,$W$2,'PIB-Mpal 2015-2022 Corrient '!$E$5:$E$1012,$A82)</f>
        <v>81.20060044234829</v>
      </c>
      <c r="U82" s="206">
        <f>SUMIFS('PIB-Mpal 2015-2022 Corrient '!X$5:X$1012,'PIB-Mpal 2015-2022 Corrient '!$A$5:$A$1012,$W$2,'PIB-Mpal 2015-2022 Corrient '!$E$5:$E$1012,$A82)</f>
        <v>9.09577147774678</v>
      </c>
      <c r="V82" s="90">
        <f>SUMIFS('PIB-Mpal 2015-2022 Corrient '!Y$5:Y$1012,'PIB-Mpal 2015-2022 Corrient '!$A$5:$A$1012,$W$2,'PIB-Mpal 2015-2022 Corrient '!$E$5:$E$1012,$A82)</f>
        <v>90.29637192009507</v>
      </c>
      <c r="W82" s="94">
        <f t="shared" si="14"/>
        <v>0.00042489419588961447</v>
      </c>
      <c r="X82" s="273">
        <f>INDEX(POBLACION!$C$4:$W$128,MATCH(A82,POBLACION!$A$4:$A$128,0),MATCH($W$2,POBLACION!$C$3:$W$3,0))</f>
        <v>4874</v>
      </c>
      <c r="Y82" s="263">
        <f t="shared" si="15"/>
        <v>16659.950849886805</v>
      </c>
      <c r="Z82" s="275">
        <f t="shared" si="16"/>
        <v>18526.132933954672</v>
      </c>
      <c r="AA82" s="278">
        <f t="shared" si="17"/>
        <v>4.221673715819002</v>
      </c>
      <c r="AB82" s="278">
        <f t="shared" si="18"/>
        <v>4.267784775999276</v>
      </c>
      <c r="AG82" s="287"/>
      <c r="AH82" s="288"/>
      <c r="AI82" s="289"/>
      <c r="AJ82" s="282"/>
      <c r="AK82" s="282"/>
      <c r="AL82" s="282"/>
      <c r="AM82" s="282"/>
      <c r="AN82" s="282"/>
      <c r="AO82" s="282"/>
      <c r="AP82" s="282"/>
    </row>
    <row r="83" spans="1:42" ht="15">
      <c r="A83" s="35" t="s">
        <v>260</v>
      </c>
      <c r="B83" s="32" t="s">
        <v>118</v>
      </c>
      <c r="C83" s="33" t="s">
        <v>370</v>
      </c>
      <c r="D83" s="32" t="s">
        <v>122</v>
      </c>
      <c r="E83" s="51">
        <f>SUMIFS('PIB-Mpal 2015-2022 Corrient '!H$5:H$1012,'PIB-Mpal 2015-2022 Corrient '!$A$5:$A$1012,$W$2,'PIB-Mpal 2015-2022 Corrient '!$E$5:$E$1012,$A83)</f>
        <v>38.394780177483824</v>
      </c>
      <c r="F83" s="51">
        <f>SUMIFS('PIB-Mpal 2015-2022 Corrient '!I$5:I$1012,'PIB-Mpal 2015-2022 Corrient '!$A$5:$A$1012,$W$2,'PIB-Mpal 2015-2022 Corrient '!$E$5:$E$1012,$A83)</f>
        <v>0</v>
      </c>
      <c r="G83" s="51">
        <f>SUMIFS('PIB-Mpal 2015-2022 Corrient '!K$5:K$1012,'PIB-Mpal 2015-2022 Corrient '!$A$5:$A$1012,$W$2,'PIB-Mpal 2015-2022 Corrient '!$E$5:$E$1012,$A83)</f>
        <v>1.6994785403863035</v>
      </c>
      <c r="H83" s="51">
        <f>SUMIFS('PIB-Mpal 2015-2022 Corrient '!L$5:L$1012,'PIB-Mpal 2015-2022 Corrient '!$A$5:$A$1012,$W$2,'PIB-Mpal 2015-2022 Corrient '!$E$5:$E$1012,$A83)</f>
        <v>4.82014209854571</v>
      </c>
      <c r="I83" s="51">
        <f>SUMIFS('PIB-Mpal 2015-2022 Corrient '!N$5:N$1012,'PIB-Mpal 2015-2022 Corrient '!$A$5:$A$1012,$W$2,'PIB-Mpal 2015-2022 Corrient '!$E$5:$E$1012,$A83)</f>
        <v>6.561283165258892</v>
      </c>
      <c r="J83" s="51">
        <f>SUMIFS('PIB-Mpal 2015-2022 Corrient '!O$5:O$1012,'PIB-Mpal 2015-2022 Corrient '!$A$5:$A$1012,$W$2,'PIB-Mpal 2015-2022 Corrient '!$E$5:$E$1012,$A83)</f>
        <v>11.386091973178813</v>
      </c>
      <c r="K83" s="51">
        <f>SUMIFS('PIB-Mpal 2015-2022 Corrient '!P$5:P$1012,'PIB-Mpal 2015-2022 Corrient '!$A$5:$A$1012,$W$2,'PIB-Mpal 2015-2022 Corrient '!$E$5:$E$1012,$A83)</f>
        <v>2.6374955343825803</v>
      </c>
      <c r="L83" s="51">
        <f>SUMIFS('PIB-Mpal 2015-2022 Corrient '!Q$5:Q$1012,'PIB-Mpal 2015-2022 Corrient '!$A$5:$A$1012,$W$2,'PIB-Mpal 2015-2022 Corrient '!$E$5:$E$1012,$A83)</f>
        <v>1.6434126733083172</v>
      </c>
      <c r="M83" s="51">
        <f>SUMIFS('PIB-Mpal 2015-2022 Corrient '!R$5:R$1012,'PIB-Mpal 2015-2022 Corrient '!$A$5:$A$1012,$W$2,'PIB-Mpal 2015-2022 Corrient '!$E$5:$E$1012,$A83)</f>
        <v>8.9791052388577</v>
      </c>
      <c r="N83" s="51">
        <f>SUMIFS('PIB-Mpal 2015-2022 Corrient '!S$5:S$1012,'PIB-Mpal 2015-2022 Corrient '!$A$5:$A$1012,$W$2,'PIB-Mpal 2015-2022 Corrient '!$E$5:$E$1012,$A83)</f>
        <v>8.293749483239614</v>
      </c>
      <c r="O83" s="51">
        <f>SUMIFS('PIB-Mpal 2015-2022 Corrient '!T$5:T$1012,'PIB-Mpal 2015-2022 Corrient '!$A$5:$A$1012,$W$2,'PIB-Mpal 2015-2022 Corrient '!$E$5:$E$1012,$A83)</f>
        <v>18.74813176202105</v>
      </c>
      <c r="P83" s="153">
        <f>SUMIFS('PIB-Mpal 2015-2022 Corrient '!U$5:U$1012,'PIB-Mpal 2015-2022 Corrient '!$A$5:$A$1012,$W$2,'PIB-Mpal 2015-2022 Corrient '!$E$5:$E$1012,$A83)</f>
        <v>3.941295663334274</v>
      </c>
      <c r="Q83" s="159">
        <f>SUMIFS('PIB-Mpal 2015-2022 Corrient '!J$5:J$1012,'PIB-Mpal 2015-2022 Corrient '!$A$5:$A$1012,$W$2,'PIB-Mpal 2015-2022 Corrient '!$E$5:$E$1012,$A83)</f>
        <v>38.394780177483824</v>
      </c>
      <c r="R83" s="52">
        <f>SUMIFS('PIB-Mpal 2015-2022 Corrient '!M$5:M$1012,'PIB-Mpal 2015-2022 Corrient '!$A$5:$A$1012,$W$2,'PIB-Mpal 2015-2022 Corrient '!$E$5:$E$1012,$A83)</f>
        <v>6.519620638932014</v>
      </c>
      <c r="S83" s="53">
        <f>SUMIFS('PIB-Mpal 2015-2022 Corrient '!V$5:V$1012,'PIB-Mpal 2015-2022 Corrient '!$A$5:$A$1012,$W$2,'PIB-Mpal 2015-2022 Corrient '!$E$5:$E$1012,$A83)</f>
        <v>62.190565493581246</v>
      </c>
      <c r="T83" s="210">
        <f>SUMIFS('PIB-Mpal 2015-2022 Corrient '!W$5:W$1012,'PIB-Mpal 2015-2022 Corrient '!$A$5:$A$1012,$W$2,'PIB-Mpal 2015-2022 Corrient '!$E$5:$E$1012,$A83)</f>
        <v>107.10496630999708</v>
      </c>
      <c r="U83" s="206">
        <f>SUMIFS('PIB-Mpal 2015-2022 Corrient '!X$5:X$1012,'PIB-Mpal 2015-2022 Corrient '!$A$5:$A$1012,$W$2,'PIB-Mpal 2015-2022 Corrient '!$E$5:$E$1012,$A83)</f>
        <v>11.997476525794612</v>
      </c>
      <c r="V83" s="90">
        <f>SUMIFS('PIB-Mpal 2015-2022 Corrient '!Y$5:Y$1012,'PIB-Mpal 2015-2022 Corrient '!$A$5:$A$1012,$W$2,'PIB-Mpal 2015-2022 Corrient '!$E$5:$E$1012,$A83)</f>
        <v>119.10244283579169</v>
      </c>
      <c r="W83" s="94">
        <f t="shared" si="14"/>
        <v>0.0005604426357460366</v>
      </c>
      <c r="X83" s="273">
        <f>INDEX(POBLACION!$C$4:$W$128,MATCH(A83,POBLACION!$A$4:$A$128,0),MATCH($W$2,POBLACION!$C$3:$W$3,0))</f>
        <v>7903</v>
      </c>
      <c r="Y83" s="263">
        <f t="shared" si="15"/>
        <v>13552.444174363796</v>
      </c>
      <c r="Z83" s="275">
        <f t="shared" si="16"/>
        <v>15070.535598607072</v>
      </c>
      <c r="AA83" s="278">
        <f t="shared" si="17"/>
        <v>4.132017626997407</v>
      </c>
      <c r="AB83" s="278">
        <f t="shared" si="18"/>
        <v>4.17812868717768</v>
      </c>
      <c r="AG83" s="287"/>
      <c r="AH83" s="288"/>
      <c r="AI83" s="289"/>
      <c r="AJ83" s="282"/>
      <c r="AK83" s="282"/>
      <c r="AL83" s="282"/>
      <c r="AM83" s="282"/>
      <c r="AN83" s="282"/>
      <c r="AO83" s="282"/>
      <c r="AP83" s="282"/>
    </row>
    <row r="84" spans="1:42" ht="15">
      <c r="A84" s="35" t="s">
        <v>261</v>
      </c>
      <c r="B84" s="32" t="s">
        <v>118</v>
      </c>
      <c r="C84" s="33" t="s">
        <v>413</v>
      </c>
      <c r="D84" s="32" t="s">
        <v>124</v>
      </c>
      <c r="E84" s="51">
        <f>SUMIFS('PIB-Mpal 2015-2022 Corrient '!H$5:H$1012,'PIB-Mpal 2015-2022 Corrient '!$A$5:$A$1012,$W$2,'PIB-Mpal 2015-2022 Corrient '!$E$5:$E$1012,$A84)</f>
        <v>17.822560692503817</v>
      </c>
      <c r="F84" s="51">
        <f>SUMIFS('PIB-Mpal 2015-2022 Corrient '!I$5:I$1012,'PIB-Mpal 2015-2022 Corrient '!$A$5:$A$1012,$W$2,'PIB-Mpal 2015-2022 Corrient '!$E$5:$E$1012,$A84)</f>
        <v>12.95893209250455</v>
      </c>
      <c r="G84" s="51">
        <f>SUMIFS('PIB-Mpal 2015-2022 Corrient '!K$5:K$1012,'PIB-Mpal 2015-2022 Corrient '!$A$5:$A$1012,$W$2,'PIB-Mpal 2015-2022 Corrient '!$E$5:$E$1012,$A84)</f>
        <v>17.04566662484335</v>
      </c>
      <c r="H84" s="51">
        <f>SUMIFS('PIB-Mpal 2015-2022 Corrient '!L$5:L$1012,'PIB-Mpal 2015-2022 Corrient '!$A$5:$A$1012,$W$2,'PIB-Mpal 2015-2022 Corrient '!$E$5:$E$1012,$A84)</f>
        <v>3.94205376503211</v>
      </c>
      <c r="I84" s="51">
        <f>SUMIFS('PIB-Mpal 2015-2022 Corrient '!N$5:N$1012,'PIB-Mpal 2015-2022 Corrient '!$A$5:$A$1012,$W$2,'PIB-Mpal 2015-2022 Corrient '!$E$5:$E$1012,$A84)</f>
        <v>37.526928253552285</v>
      </c>
      <c r="J84" s="51">
        <f>SUMIFS('PIB-Mpal 2015-2022 Corrient '!O$5:O$1012,'PIB-Mpal 2015-2022 Corrient '!$A$5:$A$1012,$W$2,'PIB-Mpal 2015-2022 Corrient '!$E$5:$E$1012,$A84)</f>
        <v>30.5119396508783</v>
      </c>
      <c r="K84" s="51">
        <f>SUMIFS('PIB-Mpal 2015-2022 Corrient '!P$5:P$1012,'PIB-Mpal 2015-2022 Corrient '!$A$5:$A$1012,$W$2,'PIB-Mpal 2015-2022 Corrient '!$E$5:$E$1012,$A84)</f>
        <v>8.778799432172521</v>
      </c>
      <c r="L84" s="51">
        <f>SUMIFS('PIB-Mpal 2015-2022 Corrient '!Q$5:Q$1012,'PIB-Mpal 2015-2022 Corrient '!$A$5:$A$1012,$W$2,'PIB-Mpal 2015-2022 Corrient '!$E$5:$E$1012,$A84)</f>
        <v>2.432924085292862</v>
      </c>
      <c r="M84" s="51">
        <f>SUMIFS('PIB-Mpal 2015-2022 Corrient '!R$5:R$1012,'PIB-Mpal 2015-2022 Corrient '!$A$5:$A$1012,$W$2,'PIB-Mpal 2015-2022 Corrient '!$E$5:$E$1012,$A84)</f>
        <v>22.54348489338972</v>
      </c>
      <c r="N84" s="51">
        <f>SUMIFS('PIB-Mpal 2015-2022 Corrient '!S$5:S$1012,'PIB-Mpal 2015-2022 Corrient '!$A$5:$A$1012,$W$2,'PIB-Mpal 2015-2022 Corrient '!$E$5:$E$1012,$A84)</f>
        <v>24.348681764471444</v>
      </c>
      <c r="O84" s="51">
        <f>SUMIFS('PIB-Mpal 2015-2022 Corrient '!T$5:T$1012,'PIB-Mpal 2015-2022 Corrient '!$A$5:$A$1012,$W$2,'PIB-Mpal 2015-2022 Corrient '!$E$5:$E$1012,$A84)</f>
        <v>24.67765126060376</v>
      </c>
      <c r="P84" s="153">
        <f>SUMIFS('PIB-Mpal 2015-2022 Corrient '!U$5:U$1012,'PIB-Mpal 2015-2022 Corrient '!$A$5:$A$1012,$W$2,'PIB-Mpal 2015-2022 Corrient '!$E$5:$E$1012,$A84)</f>
        <v>8.838952668612459</v>
      </c>
      <c r="Q84" s="159">
        <f>SUMIFS('PIB-Mpal 2015-2022 Corrient '!J$5:J$1012,'PIB-Mpal 2015-2022 Corrient '!$A$5:$A$1012,$W$2,'PIB-Mpal 2015-2022 Corrient '!$E$5:$E$1012,$A84)</f>
        <v>30.781492785008368</v>
      </c>
      <c r="R84" s="52">
        <f>SUMIFS('PIB-Mpal 2015-2022 Corrient '!M$5:M$1012,'PIB-Mpal 2015-2022 Corrient '!$A$5:$A$1012,$W$2,'PIB-Mpal 2015-2022 Corrient '!$E$5:$E$1012,$A84)</f>
        <v>20.98772038987546</v>
      </c>
      <c r="S84" s="53">
        <f>SUMIFS('PIB-Mpal 2015-2022 Corrient '!V$5:V$1012,'PIB-Mpal 2015-2022 Corrient '!$A$5:$A$1012,$W$2,'PIB-Mpal 2015-2022 Corrient '!$E$5:$E$1012,$A84)</f>
        <v>159.65936200897335</v>
      </c>
      <c r="T84" s="210">
        <f>SUMIFS('PIB-Mpal 2015-2022 Corrient '!W$5:W$1012,'PIB-Mpal 2015-2022 Corrient '!$A$5:$A$1012,$W$2,'PIB-Mpal 2015-2022 Corrient '!$E$5:$E$1012,$A84)</f>
        <v>211.42857518385716</v>
      </c>
      <c r="U84" s="206">
        <f>SUMIFS('PIB-Mpal 2015-2022 Corrient '!X$5:X$1012,'PIB-Mpal 2015-2022 Corrient '!$A$5:$A$1012,$W$2,'PIB-Mpal 2015-2022 Corrient '!$E$5:$E$1012,$A84)</f>
        <v>23.68339634512133</v>
      </c>
      <c r="V84" s="90">
        <f>SUMIFS('PIB-Mpal 2015-2022 Corrient '!Y$5:Y$1012,'PIB-Mpal 2015-2022 Corrient '!$A$5:$A$1012,$W$2,'PIB-Mpal 2015-2022 Corrient '!$E$5:$E$1012,$A84)</f>
        <v>235.1119715289785</v>
      </c>
      <c r="W84" s="94">
        <f t="shared" si="14"/>
        <v>0.0011063314058202536</v>
      </c>
      <c r="X84" s="273">
        <f>INDEX(POBLACION!$C$4:$W$128,MATCH(A84,POBLACION!$A$4:$A$128,0),MATCH($W$2,POBLACION!$C$3:$W$3,0))</f>
        <v>16201</v>
      </c>
      <c r="Y84" s="263">
        <f t="shared" si="15"/>
        <v>13050.34103968009</v>
      </c>
      <c r="Z84" s="275">
        <f t="shared" si="16"/>
        <v>14512.188848156193</v>
      </c>
      <c r="AA84" s="278">
        <f t="shared" si="17"/>
        <v>4.115621861077816</v>
      </c>
      <c r="AB84" s="278">
        <f t="shared" si="18"/>
        <v>4.161732921258089</v>
      </c>
      <c r="AG84" s="287"/>
      <c r="AH84" s="288"/>
      <c r="AI84" s="289"/>
      <c r="AJ84" s="282"/>
      <c r="AK84" s="282"/>
      <c r="AL84" s="282"/>
      <c r="AM84" s="282"/>
      <c r="AN84" s="282"/>
      <c r="AO84" s="282"/>
      <c r="AP84" s="282"/>
    </row>
    <row r="85" spans="1:42" ht="15">
      <c r="A85" s="35" t="s">
        <v>262</v>
      </c>
      <c r="B85" s="32" t="s">
        <v>118</v>
      </c>
      <c r="C85" s="33" t="s">
        <v>413</v>
      </c>
      <c r="D85" s="32" t="s">
        <v>125</v>
      </c>
      <c r="E85" s="51">
        <f>SUMIFS('PIB-Mpal 2015-2022 Corrient '!H$5:H$1012,'PIB-Mpal 2015-2022 Corrient '!$A$5:$A$1012,$W$2,'PIB-Mpal 2015-2022 Corrient '!$E$5:$E$1012,$A85)</f>
        <v>17.357544405480738</v>
      </c>
      <c r="F85" s="51">
        <f>SUMIFS('PIB-Mpal 2015-2022 Corrient '!I$5:I$1012,'PIB-Mpal 2015-2022 Corrient '!$A$5:$A$1012,$W$2,'PIB-Mpal 2015-2022 Corrient '!$E$5:$E$1012,$A85)</f>
        <v>10.726447257097131</v>
      </c>
      <c r="G85" s="51">
        <f>SUMIFS('PIB-Mpal 2015-2022 Corrient '!K$5:K$1012,'PIB-Mpal 2015-2022 Corrient '!$A$5:$A$1012,$W$2,'PIB-Mpal 2015-2022 Corrient '!$E$5:$E$1012,$A85)</f>
        <v>1.7631524816863389</v>
      </c>
      <c r="H85" s="51">
        <f>SUMIFS('PIB-Mpal 2015-2022 Corrient '!L$5:L$1012,'PIB-Mpal 2015-2022 Corrient '!$A$5:$A$1012,$W$2,'PIB-Mpal 2015-2022 Corrient '!$E$5:$E$1012,$A85)</f>
        <v>4.542243676137295</v>
      </c>
      <c r="I85" s="51">
        <f>SUMIFS('PIB-Mpal 2015-2022 Corrient '!N$5:N$1012,'PIB-Mpal 2015-2022 Corrient '!$A$5:$A$1012,$W$2,'PIB-Mpal 2015-2022 Corrient '!$E$5:$E$1012,$A85)</f>
        <v>18.129030901223484</v>
      </c>
      <c r="J85" s="51">
        <f>SUMIFS('PIB-Mpal 2015-2022 Corrient '!O$5:O$1012,'PIB-Mpal 2015-2022 Corrient '!$A$5:$A$1012,$W$2,'PIB-Mpal 2015-2022 Corrient '!$E$5:$E$1012,$A85)</f>
        <v>5.345613443016112</v>
      </c>
      <c r="K85" s="51">
        <f>SUMIFS('PIB-Mpal 2015-2022 Corrient '!P$5:P$1012,'PIB-Mpal 2015-2022 Corrient '!$A$5:$A$1012,$W$2,'PIB-Mpal 2015-2022 Corrient '!$E$5:$E$1012,$A85)</f>
        <v>1.0497087333842903</v>
      </c>
      <c r="L85" s="51">
        <f>SUMIFS('PIB-Mpal 2015-2022 Corrient '!Q$5:Q$1012,'PIB-Mpal 2015-2022 Corrient '!$A$5:$A$1012,$W$2,'PIB-Mpal 2015-2022 Corrient '!$E$5:$E$1012,$A85)</f>
        <v>0.42001261988676714</v>
      </c>
      <c r="M85" s="51">
        <f>SUMIFS('PIB-Mpal 2015-2022 Corrient '!R$5:R$1012,'PIB-Mpal 2015-2022 Corrient '!$A$5:$A$1012,$W$2,'PIB-Mpal 2015-2022 Corrient '!$E$5:$E$1012,$A85)</f>
        <v>6.013140628680946</v>
      </c>
      <c r="N85" s="51">
        <f>SUMIFS('PIB-Mpal 2015-2022 Corrient '!S$5:S$1012,'PIB-Mpal 2015-2022 Corrient '!$A$5:$A$1012,$W$2,'PIB-Mpal 2015-2022 Corrient '!$E$5:$E$1012,$A85)</f>
        <v>6.654632746728559</v>
      </c>
      <c r="O85" s="51">
        <f>SUMIFS('PIB-Mpal 2015-2022 Corrient '!T$5:T$1012,'PIB-Mpal 2015-2022 Corrient '!$A$5:$A$1012,$W$2,'PIB-Mpal 2015-2022 Corrient '!$E$5:$E$1012,$A85)</f>
        <v>6.382522717137687</v>
      </c>
      <c r="P85" s="153">
        <f>SUMIFS('PIB-Mpal 2015-2022 Corrient '!U$5:U$1012,'PIB-Mpal 2015-2022 Corrient '!$A$5:$A$1012,$W$2,'PIB-Mpal 2015-2022 Corrient '!$E$5:$E$1012,$A85)</f>
        <v>1.8882402026978058</v>
      </c>
      <c r="Q85" s="159">
        <f>SUMIFS('PIB-Mpal 2015-2022 Corrient '!J$5:J$1012,'PIB-Mpal 2015-2022 Corrient '!$A$5:$A$1012,$W$2,'PIB-Mpal 2015-2022 Corrient '!$E$5:$E$1012,$A85)</f>
        <v>28.08399166257787</v>
      </c>
      <c r="R85" s="52">
        <f>SUMIFS('PIB-Mpal 2015-2022 Corrient '!M$5:M$1012,'PIB-Mpal 2015-2022 Corrient '!$A$5:$A$1012,$W$2,'PIB-Mpal 2015-2022 Corrient '!$E$5:$E$1012,$A85)</f>
        <v>6.305396157823633</v>
      </c>
      <c r="S85" s="53">
        <f>SUMIFS('PIB-Mpal 2015-2022 Corrient '!V$5:V$1012,'PIB-Mpal 2015-2022 Corrient '!$A$5:$A$1012,$W$2,'PIB-Mpal 2015-2022 Corrient '!$E$5:$E$1012,$A85)</f>
        <v>45.882901992755656</v>
      </c>
      <c r="T85" s="210">
        <f>SUMIFS('PIB-Mpal 2015-2022 Corrient '!W$5:W$1012,'PIB-Mpal 2015-2022 Corrient '!$A$5:$A$1012,$W$2,'PIB-Mpal 2015-2022 Corrient '!$E$5:$E$1012,$A85)</f>
        <v>80.27228981315716</v>
      </c>
      <c r="U85" s="206">
        <f>SUMIFS('PIB-Mpal 2015-2022 Corrient '!X$5:X$1012,'PIB-Mpal 2015-2022 Corrient '!$A$5:$A$1012,$W$2,'PIB-Mpal 2015-2022 Corrient '!$E$5:$E$1012,$A85)</f>
        <v>8.991785776933142</v>
      </c>
      <c r="V85" s="90">
        <f>SUMIFS('PIB-Mpal 2015-2022 Corrient '!Y$5:Y$1012,'PIB-Mpal 2015-2022 Corrient '!$A$5:$A$1012,$W$2,'PIB-Mpal 2015-2022 Corrient '!$E$5:$E$1012,$A85)</f>
        <v>89.2640755900903</v>
      </c>
      <c r="W85" s="94">
        <f t="shared" si="14"/>
        <v>0.0004200366727164208</v>
      </c>
      <c r="X85" s="273">
        <f>INDEX(POBLACION!$C$4:$W$128,MATCH(A85,POBLACION!$A$4:$A$128,0),MATCH($W$2,POBLACION!$C$3:$W$3,0))</f>
        <v>4965</v>
      </c>
      <c r="Y85" s="263">
        <f t="shared" si="15"/>
        <v>16167.631382307583</v>
      </c>
      <c r="Z85" s="275">
        <f t="shared" si="16"/>
        <v>17978.66577846733</v>
      </c>
      <c r="AA85" s="278">
        <f t="shared" si="17"/>
        <v>4.208646398821528</v>
      </c>
      <c r="AB85" s="278">
        <f t="shared" si="18"/>
        <v>4.254757459001802</v>
      </c>
      <c r="AG85" s="287"/>
      <c r="AH85" s="288"/>
      <c r="AI85" s="289"/>
      <c r="AJ85" s="282"/>
      <c r="AK85" s="282"/>
      <c r="AL85" s="282"/>
      <c r="AM85" s="282"/>
      <c r="AN85" s="282"/>
      <c r="AO85" s="282"/>
      <c r="AP85" s="282"/>
    </row>
    <row r="86" spans="1:42" ht="15">
      <c r="A86" s="35" t="s">
        <v>263</v>
      </c>
      <c r="B86" s="32" t="s">
        <v>118</v>
      </c>
      <c r="C86" s="33" t="s">
        <v>362</v>
      </c>
      <c r="D86" s="32" t="s">
        <v>127</v>
      </c>
      <c r="E86" s="51">
        <f>SUMIFS('PIB-Mpal 2015-2022 Corrient '!H$5:H$1012,'PIB-Mpal 2015-2022 Corrient '!$A$5:$A$1012,$W$2,'PIB-Mpal 2015-2022 Corrient '!$E$5:$E$1012,$A86)</f>
        <v>161.23303549868086</v>
      </c>
      <c r="F86" s="51">
        <f>SUMIFS('PIB-Mpal 2015-2022 Corrient '!I$5:I$1012,'PIB-Mpal 2015-2022 Corrient '!$A$5:$A$1012,$W$2,'PIB-Mpal 2015-2022 Corrient '!$E$5:$E$1012,$A86)</f>
        <v>0</v>
      </c>
      <c r="G86" s="51">
        <f>SUMIFS('PIB-Mpal 2015-2022 Corrient '!K$5:K$1012,'PIB-Mpal 2015-2022 Corrient '!$A$5:$A$1012,$W$2,'PIB-Mpal 2015-2022 Corrient '!$E$5:$E$1012,$A86)</f>
        <v>45.55974866462411</v>
      </c>
      <c r="H86" s="51">
        <f>SUMIFS('PIB-Mpal 2015-2022 Corrient '!L$5:L$1012,'PIB-Mpal 2015-2022 Corrient '!$A$5:$A$1012,$W$2,'PIB-Mpal 2015-2022 Corrient '!$E$5:$E$1012,$A86)</f>
        <v>18.261843218793793</v>
      </c>
      <c r="I86" s="51">
        <f>SUMIFS('PIB-Mpal 2015-2022 Corrient '!N$5:N$1012,'PIB-Mpal 2015-2022 Corrient '!$A$5:$A$1012,$W$2,'PIB-Mpal 2015-2022 Corrient '!$E$5:$E$1012,$A86)</f>
        <v>56.99119981184071</v>
      </c>
      <c r="J86" s="51">
        <f>SUMIFS('PIB-Mpal 2015-2022 Corrient '!O$5:O$1012,'PIB-Mpal 2015-2022 Corrient '!$A$5:$A$1012,$W$2,'PIB-Mpal 2015-2022 Corrient '!$E$5:$E$1012,$A86)</f>
        <v>217.74871148408937</v>
      </c>
      <c r="K86" s="51">
        <f>SUMIFS('PIB-Mpal 2015-2022 Corrient '!P$5:P$1012,'PIB-Mpal 2015-2022 Corrient '!$A$5:$A$1012,$W$2,'PIB-Mpal 2015-2022 Corrient '!$E$5:$E$1012,$A86)</f>
        <v>35.99016349229613</v>
      </c>
      <c r="L86" s="51">
        <f>SUMIFS('PIB-Mpal 2015-2022 Corrient '!Q$5:Q$1012,'PIB-Mpal 2015-2022 Corrient '!$A$5:$A$1012,$W$2,'PIB-Mpal 2015-2022 Corrient '!$E$5:$E$1012,$A86)</f>
        <v>21.211121528066222</v>
      </c>
      <c r="M86" s="51">
        <f>SUMIFS('PIB-Mpal 2015-2022 Corrient '!R$5:R$1012,'PIB-Mpal 2015-2022 Corrient '!$A$5:$A$1012,$W$2,'PIB-Mpal 2015-2022 Corrient '!$E$5:$E$1012,$A86)</f>
        <v>131.08755125457952</v>
      </c>
      <c r="N86" s="51">
        <f>SUMIFS('PIB-Mpal 2015-2022 Corrient '!S$5:S$1012,'PIB-Mpal 2015-2022 Corrient '!$A$5:$A$1012,$W$2,'PIB-Mpal 2015-2022 Corrient '!$E$5:$E$1012,$A86)</f>
        <v>105.68609554590752</v>
      </c>
      <c r="O86" s="51">
        <f>SUMIFS('PIB-Mpal 2015-2022 Corrient '!T$5:T$1012,'PIB-Mpal 2015-2022 Corrient '!$A$5:$A$1012,$W$2,'PIB-Mpal 2015-2022 Corrient '!$E$5:$E$1012,$A86)</f>
        <v>94.2386651379326</v>
      </c>
      <c r="P86" s="153">
        <f>SUMIFS('PIB-Mpal 2015-2022 Corrient '!U$5:U$1012,'PIB-Mpal 2015-2022 Corrient '!$A$5:$A$1012,$W$2,'PIB-Mpal 2015-2022 Corrient '!$E$5:$E$1012,$A86)</f>
        <v>50.92939306060884</v>
      </c>
      <c r="Q86" s="159">
        <f>SUMIFS('PIB-Mpal 2015-2022 Corrient '!J$5:J$1012,'PIB-Mpal 2015-2022 Corrient '!$A$5:$A$1012,$W$2,'PIB-Mpal 2015-2022 Corrient '!$E$5:$E$1012,$A86)</f>
        <v>161.23303549868086</v>
      </c>
      <c r="R86" s="52">
        <f>SUMIFS('PIB-Mpal 2015-2022 Corrient '!M$5:M$1012,'PIB-Mpal 2015-2022 Corrient '!$A$5:$A$1012,$W$2,'PIB-Mpal 2015-2022 Corrient '!$E$5:$E$1012,$A86)</f>
        <v>63.8215918834179</v>
      </c>
      <c r="S86" s="53">
        <f>SUMIFS('PIB-Mpal 2015-2022 Corrient '!V$5:V$1012,'PIB-Mpal 2015-2022 Corrient '!$A$5:$A$1012,$W$2,'PIB-Mpal 2015-2022 Corrient '!$E$5:$E$1012,$A86)</f>
        <v>713.8829013153209</v>
      </c>
      <c r="T86" s="210">
        <f>SUMIFS('PIB-Mpal 2015-2022 Corrient '!W$5:W$1012,'PIB-Mpal 2015-2022 Corrient '!$A$5:$A$1012,$W$2,'PIB-Mpal 2015-2022 Corrient '!$E$5:$E$1012,$A86)</f>
        <v>938.9375286974196</v>
      </c>
      <c r="U86" s="206">
        <f>SUMIFS('PIB-Mpal 2015-2022 Corrient '!X$5:X$1012,'PIB-Mpal 2015-2022 Corrient '!$A$5:$A$1012,$W$2,'PIB-Mpal 2015-2022 Corrient '!$E$5:$E$1012,$A86)</f>
        <v>105.17608424552995</v>
      </c>
      <c r="V86" s="90">
        <f>SUMIFS('PIB-Mpal 2015-2022 Corrient '!Y$5:Y$1012,'PIB-Mpal 2015-2022 Corrient '!$A$5:$A$1012,$W$2,'PIB-Mpal 2015-2022 Corrient '!$E$5:$E$1012,$A86)</f>
        <v>1044.1136129429494</v>
      </c>
      <c r="W86" s="94">
        <f t="shared" si="14"/>
        <v>0.004913130002403397</v>
      </c>
      <c r="X86" s="273">
        <f>INDEX(POBLACION!$C$4:$W$128,MATCH(A86,POBLACION!$A$4:$A$128,0),MATCH($W$2,POBLACION!$C$3:$W$3,0))</f>
        <v>63183</v>
      </c>
      <c r="Y86" s="263">
        <f t="shared" si="15"/>
        <v>14860.603781039512</v>
      </c>
      <c r="Z86" s="275">
        <f t="shared" si="16"/>
        <v>16525.230092634876</v>
      </c>
      <c r="AA86" s="278">
        <f t="shared" si="17"/>
        <v>4.172036455013166</v>
      </c>
      <c r="AB86" s="278">
        <f t="shared" si="18"/>
        <v>4.21814751519344</v>
      </c>
      <c r="AG86" s="287"/>
      <c r="AH86" s="288"/>
      <c r="AI86" s="289"/>
      <c r="AJ86" s="282"/>
      <c r="AK86" s="282"/>
      <c r="AL86" s="282"/>
      <c r="AM86" s="282"/>
      <c r="AN86" s="282"/>
      <c r="AO86" s="282"/>
      <c r="AP86" s="282"/>
    </row>
    <row r="87" spans="1:42" ht="15">
      <c r="A87" s="35" t="s">
        <v>264</v>
      </c>
      <c r="B87" s="32" t="s">
        <v>118</v>
      </c>
      <c r="C87" s="33" t="s">
        <v>413</v>
      </c>
      <c r="D87" s="32" t="s">
        <v>128</v>
      </c>
      <c r="E87" s="51">
        <f>SUMIFS('PIB-Mpal 2015-2022 Corrient '!H$5:H$1012,'PIB-Mpal 2015-2022 Corrient '!$A$5:$A$1012,$W$2,'PIB-Mpal 2015-2022 Corrient '!$E$5:$E$1012,$A87)</f>
        <v>466.33492998631806</v>
      </c>
      <c r="F87" s="51">
        <f>SUMIFS('PIB-Mpal 2015-2022 Corrient '!I$5:I$1012,'PIB-Mpal 2015-2022 Corrient '!$A$5:$A$1012,$W$2,'PIB-Mpal 2015-2022 Corrient '!$E$5:$E$1012,$A87)</f>
        <v>0</v>
      </c>
      <c r="G87" s="51">
        <f>SUMIFS('PIB-Mpal 2015-2022 Corrient '!K$5:K$1012,'PIB-Mpal 2015-2022 Corrient '!$A$5:$A$1012,$W$2,'PIB-Mpal 2015-2022 Corrient '!$E$5:$E$1012,$A87)</f>
        <v>14.357176733614885</v>
      </c>
      <c r="H87" s="51">
        <f>SUMIFS('PIB-Mpal 2015-2022 Corrient '!L$5:L$1012,'PIB-Mpal 2015-2022 Corrient '!$A$5:$A$1012,$W$2,'PIB-Mpal 2015-2022 Corrient '!$E$5:$E$1012,$A87)</f>
        <v>28.18990120239595</v>
      </c>
      <c r="I87" s="51">
        <f>SUMIFS('PIB-Mpal 2015-2022 Corrient '!N$5:N$1012,'PIB-Mpal 2015-2022 Corrient '!$A$5:$A$1012,$W$2,'PIB-Mpal 2015-2022 Corrient '!$E$5:$E$1012,$A87)</f>
        <v>13.451579715734374</v>
      </c>
      <c r="J87" s="51">
        <f>SUMIFS('PIB-Mpal 2015-2022 Corrient '!O$5:O$1012,'PIB-Mpal 2015-2022 Corrient '!$A$5:$A$1012,$W$2,'PIB-Mpal 2015-2022 Corrient '!$E$5:$E$1012,$A87)</f>
        <v>55.329048432065456</v>
      </c>
      <c r="K87" s="51">
        <f>SUMIFS('PIB-Mpal 2015-2022 Corrient '!P$5:P$1012,'PIB-Mpal 2015-2022 Corrient '!$A$5:$A$1012,$W$2,'PIB-Mpal 2015-2022 Corrient '!$E$5:$E$1012,$A87)</f>
        <v>14.518473969840786</v>
      </c>
      <c r="L87" s="51">
        <f>SUMIFS('PIB-Mpal 2015-2022 Corrient '!Q$5:Q$1012,'PIB-Mpal 2015-2022 Corrient '!$A$5:$A$1012,$W$2,'PIB-Mpal 2015-2022 Corrient '!$E$5:$E$1012,$A87)</f>
        <v>3.9962563955007755</v>
      </c>
      <c r="M87" s="51">
        <f>SUMIFS('PIB-Mpal 2015-2022 Corrient '!R$5:R$1012,'PIB-Mpal 2015-2022 Corrient '!$A$5:$A$1012,$W$2,'PIB-Mpal 2015-2022 Corrient '!$E$5:$E$1012,$A87)</f>
        <v>43.504778489866766</v>
      </c>
      <c r="N87" s="51">
        <f>SUMIFS('PIB-Mpal 2015-2022 Corrient '!S$5:S$1012,'PIB-Mpal 2015-2022 Corrient '!$A$5:$A$1012,$W$2,'PIB-Mpal 2015-2022 Corrient '!$E$5:$E$1012,$A87)</f>
        <v>24.18568969921818</v>
      </c>
      <c r="O87" s="51">
        <f>SUMIFS('PIB-Mpal 2015-2022 Corrient '!T$5:T$1012,'PIB-Mpal 2015-2022 Corrient '!$A$5:$A$1012,$W$2,'PIB-Mpal 2015-2022 Corrient '!$E$5:$E$1012,$A87)</f>
        <v>30.589402784637294</v>
      </c>
      <c r="P87" s="153">
        <f>SUMIFS('PIB-Mpal 2015-2022 Corrient '!U$5:U$1012,'PIB-Mpal 2015-2022 Corrient '!$A$5:$A$1012,$W$2,'PIB-Mpal 2015-2022 Corrient '!$E$5:$E$1012,$A87)</f>
        <v>13.891977422200442</v>
      </c>
      <c r="Q87" s="159">
        <f>SUMIFS('PIB-Mpal 2015-2022 Corrient '!J$5:J$1012,'PIB-Mpal 2015-2022 Corrient '!$A$5:$A$1012,$W$2,'PIB-Mpal 2015-2022 Corrient '!$E$5:$E$1012,$A87)</f>
        <v>466.33492998631806</v>
      </c>
      <c r="R87" s="52">
        <f>SUMIFS('PIB-Mpal 2015-2022 Corrient '!M$5:M$1012,'PIB-Mpal 2015-2022 Corrient '!$A$5:$A$1012,$W$2,'PIB-Mpal 2015-2022 Corrient '!$E$5:$E$1012,$A87)</f>
        <v>42.54707793601084</v>
      </c>
      <c r="S87" s="53">
        <f>SUMIFS('PIB-Mpal 2015-2022 Corrient '!V$5:V$1012,'PIB-Mpal 2015-2022 Corrient '!$A$5:$A$1012,$W$2,'PIB-Mpal 2015-2022 Corrient '!$E$5:$E$1012,$A87)</f>
        <v>199.4672069090641</v>
      </c>
      <c r="T87" s="210">
        <f>SUMIFS('PIB-Mpal 2015-2022 Corrient '!W$5:W$1012,'PIB-Mpal 2015-2022 Corrient '!$A$5:$A$1012,$W$2,'PIB-Mpal 2015-2022 Corrient '!$E$5:$E$1012,$A87)</f>
        <v>708.349214831393</v>
      </c>
      <c r="U87" s="206">
        <f>SUMIFS('PIB-Mpal 2015-2022 Corrient '!X$5:X$1012,'PIB-Mpal 2015-2022 Corrient '!$A$5:$A$1012,$W$2,'PIB-Mpal 2015-2022 Corrient '!$E$5:$E$1012,$A87)</f>
        <v>79.34648942802056</v>
      </c>
      <c r="V87" s="90">
        <f>SUMIFS('PIB-Mpal 2015-2022 Corrient '!Y$5:Y$1012,'PIB-Mpal 2015-2022 Corrient '!$A$5:$A$1012,$W$2,'PIB-Mpal 2015-2022 Corrient '!$E$5:$E$1012,$A87)</f>
        <v>787.6957042594136</v>
      </c>
      <c r="W87" s="94">
        <f t="shared" si="14"/>
        <v>0.0037065424197018472</v>
      </c>
      <c r="X87" s="273">
        <f>INDEX(POBLACION!$C$4:$W$128,MATCH(A87,POBLACION!$A$4:$A$128,0),MATCH($W$2,POBLACION!$C$3:$W$3,0))</f>
        <v>22217</v>
      </c>
      <c r="Y87" s="263">
        <f t="shared" si="15"/>
        <v>31883.20722110965</v>
      </c>
      <c r="Z87" s="275">
        <f t="shared" si="16"/>
        <v>35454.63853172857</v>
      </c>
      <c r="AA87" s="278">
        <f t="shared" si="17"/>
        <v>4.503562001819779</v>
      </c>
      <c r="AB87" s="278">
        <f t="shared" si="18"/>
        <v>4.5496730620000525</v>
      </c>
      <c r="AG87" s="287"/>
      <c r="AH87" s="288"/>
      <c r="AI87" s="289"/>
      <c r="AJ87" s="282"/>
      <c r="AK87" s="282"/>
      <c r="AL87" s="282"/>
      <c r="AM87" s="282"/>
      <c r="AN87" s="282"/>
      <c r="AO87" s="282"/>
      <c r="AP87" s="282"/>
    </row>
    <row r="88" spans="1:42" ht="15">
      <c r="A88" s="35" t="s">
        <v>265</v>
      </c>
      <c r="B88" s="32" t="s">
        <v>118</v>
      </c>
      <c r="C88" s="33" t="s">
        <v>362</v>
      </c>
      <c r="D88" s="32" t="s">
        <v>129</v>
      </c>
      <c r="E88" s="51">
        <f>SUMIFS('PIB-Mpal 2015-2022 Corrient '!H$5:H$1012,'PIB-Mpal 2015-2022 Corrient '!$A$5:$A$1012,$W$2,'PIB-Mpal 2015-2022 Corrient '!$E$5:$E$1012,$A88)</f>
        <v>63.902371668582084</v>
      </c>
      <c r="F88" s="51">
        <f>SUMIFS('PIB-Mpal 2015-2022 Corrient '!I$5:I$1012,'PIB-Mpal 2015-2022 Corrient '!$A$5:$A$1012,$W$2,'PIB-Mpal 2015-2022 Corrient '!$E$5:$E$1012,$A88)</f>
        <v>42.75737635053368</v>
      </c>
      <c r="G88" s="51">
        <f>SUMIFS('PIB-Mpal 2015-2022 Corrient '!K$5:K$1012,'PIB-Mpal 2015-2022 Corrient '!$A$5:$A$1012,$W$2,'PIB-Mpal 2015-2022 Corrient '!$E$5:$E$1012,$A88)</f>
        <v>31.115299772300784</v>
      </c>
      <c r="H88" s="51">
        <f>SUMIFS('PIB-Mpal 2015-2022 Corrient '!L$5:L$1012,'PIB-Mpal 2015-2022 Corrient '!$A$5:$A$1012,$W$2,'PIB-Mpal 2015-2022 Corrient '!$E$5:$E$1012,$A88)</f>
        <v>26.164054362826793</v>
      </c>
      <c r="I88" s="51">
        <f>SUMIFS('PIB-Mpal 2015-2022 Corrient '!N$5:N$1012,'PIB-Mpal 2015-2022 Corrient '!$A$5:$A$1012,$W$2,'PIB-Mpal 2015-2022 Corrient '!$E$5:$E$1012,$A88)</f>
        <v>65.68178405793658</v>
      </c>
      <c r="J88" s="51">
        <f>SUMIFS('PIB-Mpal 2015-2022 Corrient '!O$5:O$1012,'PIB-Mpal 2015-2022 Corrient '!$A$5:$A$1012,$W$2,'PIB-Mpal 2015-2022 Corrient '!$E$5:$E$1012,$A88)</f>
        <v>162.92735032579313</v>
      </c>
      <c r="K88" s="51">
        <f>SUMIFS('PIB-Mpal 2015-2022 Corrient '!P$5:P$1012,'PIB-Mpal 2015-2022 Corrient '!$A$5:$A$1012,$W$2,'PIB-Mpal 2015-2022 Corrient '!$E$5:$E$1012,$A88)</f>
        <v>25.918675730812605</v>
      </c>
      <c r="L88" s="51">
        <f>SUMIFS('PIB-Mpal 2015-2022 Corrient '!Q$5:Q$1012,'PIB-Mpal 2015-2022 Corrient '!$A$5:$A$1012,$W$2,'PIB-Mpal 2015-2022 Corrient '!$E$5:$E$1012,$A88)</f>
        <v>10.305712146104828</v>
      </c>
      <c r="M88" s="51">
        <f>SUMIFS('PIB-Mpal 2015-2022 Corrient '!R$5:R$1012,'PIB-Mpal 2015-2022 Corrient '!$A$5:$A$1012,$W$2,'PIB-Mpal 2015-2022 Corrient '!$E$5:$E$1012,$A88)</f>
        <v>95.00274999916013</v>
      </c>
      <c r="N88" s="51">
        <f>SUMIFS('PIB-Mpal 2015-2022 Corrient '!S$5:S$1012,'PIB-Mpal 2015-2022 Corrient '!$A$5:$A$1012,$W$2,'PIB-Mpal 2015-2022 Corrient '!$E$5:$E$1012,$A88)</f>
        <v>69.05328753850254</v>
      </c>
      <c r="O88" s="51">
        <f>SUMIFS('PIB-Mpal 2015-2022 Corrient '!T$5:T$1012,'PIB-Mpal 2015-2022 Corrient '!$A$5:$A$1012,$W$2,'PIB-Mpal 2015-2022 Corrient '!$E$5:$E$1012,$A88)</f>
        <v>78.53751114459008</v>
      </c>
      <c r="P88" s="153">
        <f>SUMIFS('PIB-Mpal 2015-2022 Corrient '!U$5:U$1012,'PIB-Mpal 2015-2022 Corrient '!$A$5:$A$1012,$W$2,'PIB-Mpal 2015-2022 Corrient '!$E$5:$E$1012,$A88)</f>
        <v>30.377149752042698</v>
      </c>
      <c r="Q88" s="159">
        <f>SUMIFS('PIB-Mpal 2015-2022 Corrient '!J$5:J$1012,'PIB-Mpal 2015-2022 Corrient '!$A$5:$A$1012,$W$2,'PIB-Mpal 2015-2022 Corrient '!$E$5:$E$1012,$A88)</f>
        <v>106.65974801911577</v>
      </c>
      <c r="R88" s="52">
        <f>SUMIFS('PIB-Mpal 2015-2022 Corrient '!M$5:M$1012,'PIB-Mpal 2015-2022 Corrient '!$A$5:$A$1012,$W$2,'PIB-Mpal 2015-2022 Corrient '!$E$5:$E$1012,$A88)</f>
        <v>57.279354135127576</v>
      </c>
      <c r="S88" s="53">
        <f>SUMIFS('PIB-Mpal 2015-2022 Corrient '!V$5:V$1012,'PIB-Mpal 2015-2022 Corrient '!$A$5:$A$1012,$W$2,'PIB-Mpal 2015-2022 Corrient '!$E$5:$E$1012,$A88)</f>
        <v>537.8042206949426</v>
      </c>
      <c r="T88" s="210">
        <f>SUMIFS('PIB-Mpal 2015-2022 Corrient '!W$5:W$1012,'PIB-Mpal 2015-2022 Corrient '!$A$5:$A$1012,$W$2,'PIB-Mpal 2015-2022 Corrient '!$E$5:$E$1012,$A88)</f>
        <v>701.743322849186</v>
      </c>
      <c r="U88" s="206">
        <f>SUMIFS('PIB-Mpal 2015-2022 Corrient '!X$5:X$1012,'PIB-Mpal 2015-2022 Corrient '!$A$5:$A$1012,$W$2,'PIB-Mpal 2015-2022 Corrient '!$E$5:$E$1012,$A88)</f>
        <v>78.60652342346503</v>
      </c>
      <c r="V88" s="90">
        <f>SUMIFS('PIB-Mpal 2015-2022 Corrient '!Y$5:Y$1012,'PIB-Mpal 2015-2022 Corrient '!$A$5:$A$1012,$W$2,'PIB-Mpal 2015-2022 Corrient '!$E$5:$E$1012,$A88)</f>
        <v>780.3498462726511</v>
      </c>
      <c r="W88" s="94">
        <f t="shared" si="14"/>
        <v>0.003671976109272822</v>
      </c>
      <c r="X88" s="273">
        <f>INDEX(POBLACION!$C$4:$W$128,MATCH(A88,POBLACION!$A$4:$A$128,0),MATCH($W$2,POBLACION!$C$3:$W$3,0))</f>
        <v>25017</v>
      </c>
      <c r="Y88" s="263">
        <f t="shared" si="15"/>
        <v>28050.658466210418</v>
      </c>
      <c r="Z88" s="275">
        <f t="shared" si="16"/>
        <v>31192.782758630176</v>
      </c>
      <c r="AA88" s="278">
        <f t="shared" si="17"/>
        <v>4.447943060418749</v>
      </c>
      <c r="AB88" s="278">
        <f t="shared" si="18"/>
        <v>4.4940541205990225</v>
      </c>
      <c r="AG88" s="287"/>
      <c r="AH88" s="288"/>
      <c r="AI88" s="289"/>
      <c r="AJ88" s="282"/>
      <c r="AK88" s="282"/>
      <c r="AL88" s="282"/>
      <c r="AM88" s="282"/>
      <c r="AN88" s="282"/>
      <c r="AO88" s="282"/>
      <c r="AP88" s="282"/>
    </row>
    <row r="89" spans="1:42" ht="15">
      <c r="A89" s="35" t="s">
        <v>266</v>
      </c>
      <c r="B89" s="32" t="s">
        <v>118</v>
      </c>
      <c r="C89" s="33" t="s">
        <v>371</v>
      </c>
      <c r="D89" s="32" t="s">
        <v>130</v>
      </c>
      <c r="E89" s="51">
        <f>SUMIFS('PIB-Mpal 2015-2022 Corrient '!H$5:H$1012,'PIB-Mpal 2015-2022 Corrient '!$A$5:$A$1012,$W$2,'PIB-Mpal 2015-2022 Corrient '!$E$5:$E$1012,$A89)</f>
        <v>208.7122737979729</v>
      </c>
      <c r="F89" s="51">
        <f>SUMIFS('PIB-Mpal 2015-2022 Corrient '!I$5:I$1012,'PIB-Mpal 2015-2022 Corrient '!$A$5:$A$1012,$W$2,'PIB-Mpal 2015-2022 Corrient '!$E$5:$E$1012,$A89)</f>
        <v>0</v>
      </c>
      <c r="G89" s="51">
        <f>SUMIFS('PIB-Mpal 2015-2022 Corrient '!K$5:K$1012,'PIB-Mpal 2015-2022 Corrient '!$A$5:$A$1012,$W$2,'PIB-Mpal 2015-2022 Corrient '!$E$5:$E$1012,$A89)</f>
        <v>44.566874271756085</v>
      </c>
      <c r="H89" s="51">
        <f>SUMIFS('PIB-Mpal 2015-2022 Corrient '!L$5:L$1012,'PIB-Mpal 2015-2022 Corrient '!$A$5:$A$1012,$W$2,'PIB-Mpal 2015-2022 Corrient '!$E$5:$E$1012,$A89)</f>
        <v>14.80782367994427</v>
      </c>
      <c r="I89" s="51">
        <f>SUMIFS('PIB-Mpal 2015-2022 Corrient '!N$5:N$1012,'PIB-Mpal 2015-2022 Corrient '!$A$5:$A$1012,$W$2,'PIB-Mpal 2015-2022 Corrient '!$E$5:$E$1012,$A89)</f>
        <v>21.518696751985917</v>
      </c>
      <c r="J89" s="51">
        <f>SUMIFS('PIB-Mpal 2015-2022 Corrient '!O$5:O$1012,'PIB-Mpal 2015-2022 Corrient '!$A$5:$A$1012,$W$2,'PIB-Mpal 2015-2022 Corrient '!$E$5:$E$1012,$A89)</f>
        <v>138.3758337572681</v>
      </c>
      <c r="K89" s="51">
        <f>SUMIFS('PIB-Mpal 2015-2022 Corrient '!P$5:P$1012,'PIB-Mpal 2015-2022 Corrient '!$A$5:$A$1012,$W$2,'PIB-Mpal 2015-2022 Corrient '!$E$5:$E$1012,$A89)</f>
        <v>20.548314592962114</v>
      </c>
      <c r="L89" s="51">
        <f>SUMIFS('PIB-Mpal 2015-2022 Corrient '!Q$5:Q$1012,'PIB-Mpal 2015-2022 Corrient '!$A$5:$A$1012,$W$2,'PIB-Mpal 2015-2022 Corrient '!$E$5:$E$1012,$A89)</f>
        <v>14.035404988994046</v>
      </c>
      <c r="M89" s="51">
        <f>SUMIFS('PIB-Mpal 2015-2022 Corrient '!R$5:R$1012,'PIB-Mpal 2015-2022 Corrient '!$A$5:$A$1012,$W$2,'PIB-Mpal 2015-2022 Corrient '!$E$5:$E$1012,$A89)</f>
        <v>67.91529513892127</v>
      </c>
      <c r="N89" s="51">
        <f>SUMIFS('PIB-Mpal 2015-2022 Corrient '!S$5:S$1012,'PIB-Mpal 2015-2022 Corrient '!$A$5:$A$1012,$W$2,'PIB-Mpal 2015-2022 Corrient '!$E$5:$E$1012,$A89)</f>
        <v>58.2432287019058</v>
      </c>
      <c r="O89" s="51">
        <f>SUMIFS('PIB-Mpal 2015-2022 Corrient '!T$5:T$1012,'PIB-Mpal 2015-2022 Corrient '!$A$5:$A$1012,$W$2,'PIB-Mpal 2015-2022 Corrient '!$E$5:$E$1012,$A89)</f>
        <v>72.61330635157343</v>
      </c>
      <c r="P89" s="153">
        <f>SUMIFS('PIB-Mpal 2015-2022 Corrient '!U$5:U$1012,'PIB-Mpal 2015-2022 Corrient '!$A$5:$A$1012,$W$2,'PIB-Mpal 2015-2022 Corrient '!$E$5:$E$1012,$A89)</f>
        <v>24.557790279321537</v>
      </c>
      <c r="Q89" s="159">
        <f>SUMIFS('PIB-Mpal 2015-2022 Corrient '!J$5:J$1012,'PIB-Mpal 2015-2022 Corrient '!$A$5:$A$1012,$W$2,'PIB-Mpal 2015-2022 Corrient '!$E$5:$E$1012,$A89)</f>
        <v>208.7122737979729</v>
      </c>
      <c r="R89" s="52">
        <f>SUMIFS('PIB-Mpal 2015-2022 Corrient '!M$5:M$1012,'PIB-Mpal 2015-2022 Corrient '!$A$5:$A$1012,$W$2,'PIB-Mpal 2015-2022 Corrient '!$E$5:$E$1012,$A89)</f>
        <v>59.374697951700355</v>
      </c>
      <c r="S89" s="53">
        <f>SUMIFS('PIB-Mpal 2015-2022 Corrient '!V$5:V$1012,'PIB-Mpal 2015-2022 Corrient '!$A$5:$A$1012,$W$2,'PIB-Mpal 2015-2022 Corrient '!$E$5:$E$1012,$A89)</f>
        <v>417.8078705629323</v>
      </c>
      <c r="T89" s="210">
        <f>SUMIFS('PIB-Mpal 2015-2022 Corrient '!W$5:W$1012,'PIB-Mpal 2015-2022 Corrient '!$A$5:$A$1012,$W$2,'PIB-Mpal 2015-2022 Corrient '!$E$5:$E$1012,$A89)</f>
        <v>685.8948423126055</v>
      </c>
      <c r="U89" s="206">
        <f>SUMIFS('PIB-Mpal 2015-2022 Corrient '!X$5:X$1012,'PIB-Mpal 2015-2022 Corrient '!$A$5:$A$1012,$W$2,'PIB-Mpal 2015-2022 Corrient '!$E$5:$E$1012,$A89)</f>
        <v>76.83123904816536</v>
      </c>
      <c r="V89" s="90">
        <f>SUMIFS('PIB-Mpal 2015-2022 Corrient '!Y$5:Y$1012,'PIB-Mpal 2015-2022 Corrient '!$A$5:$A$1012,$W$2,'PIB-Mpal 2015-2022 Corrient '!$E$5:$E$1012,$A89)</f>
        <v>762.7260813607709</v>
      </c>
      <c r="W89" s="94">
        <f t="shared" si="14"/>
        <v>0.003589046582188307</v>
      </c>
      <c r="X89" s="273">
        <f>INDEX(POBLACION!$C$4:$W$128,MATCH(A89,POBLACION!$A$4:$A$128,0),MATCH($W$2,POBLACION!$C$3:$W$3,0))</f>
        <v>37481</v>
      </c>
      <c r="Y89" s="263">
        <f t="shared" si="15"/>
        <v>18299.801027523426</v>
      </c>
      <c r="Z89" s="275">
        <f t="shared" si="16"/>
        <v>20349.672670440246</v>
      </c>
      <c r="AA89" s="278">
        <f t="shared" si="17"/>
        <v>4.262446367702101</v>
      </c>
      <c r="AB89" s="278">
        <f t="shared" si="18"/>
        <v>4.308557427882375</v>
      </c>
      <c r="AG89" s="287"/>
      <c r="AH89" s="288"/>
      <c r="AI89" s="289"/>
      <c r="AJ89" s="282"/>
      <c r="AK89" s="282"/>
      <c r="AL89" s="282"/>
      <c r="AM89" s="282"/>
      <c r="AN89" s="282"/>
      <c r="AO89" s="282"/>
      <c r="AP89" s="282"/>
    </row>
    <row r="90" spans="1:42" ht="15">
      <c r="A90" s="35" t="s">
        <v>267</v>
      </c>
      <c r="B90" s="32" t="s">
        <v>118</v>
      </c>
      <c r="C90" s="33" t="s">
        <v>413</v>
      </c>
      <c r="D90" s="32" t="s">
        <v>131</v>
      </c>
      <c r="E90" s="51">
        <f>SUMIFS('PIB-Mpal 2015-2022 Corrient '!H$5:H$1012,'PIB-Mpal 2015-2022 Corrient '!$A$5:$A$1012,$W$2,'PIB-Mpal 2015-2022 Corrient '!$E$5:$E$1012,$A90)</f>
        <v>29.01953153255121</v>
      </c>
      <c r="F90" s="51">
        <f>SUMIFS('PIB-Mpal 2015-2022 Corrient '!I$5:I$1012,'PIB-Mpal 2015-2022 Corrient '!$A$5:$A$1012,$W$2,'PIB-Mpal 2015-2022 Corrient '!$E$5:$E$1012,$A90)</f>
        <v>0</v>
      </c>
      <c r="G90" s="51">
        <f>SUMIFS('PIB-Mpal 2015-2022 Corrient '!K$5:K$1012,'PIB-Mpal 2015-2022 Corrient '!$A$5:$A$1012,$W$2,'PIB-Mpal 2015-2022 Corrient '!$E$5:$E$1012,$A90)</f>
        <v>4.566591615986584</v>
      </c>
      <c r="H90" s="51">
        <f>SUMIFS('PIB-Mpal 2015-2022 Corrient '!L$5:L$1012,'PIB-Mpal 2015-2022 Corrient '!$A$5:$A$1012,$W$2,'PIB-Mpal 2015-2022 Corrient '!$E$5:$E$1012,$A90)</f>
        <v>3.151546197677</v>
      </c>
      <c r="I90" s="51">
        <f>SUMIFS('PIB-Mpal 2015-2022 Corrient '!N$5:N$1012,'PIB-Mpal 2015-2022 Corrient '!$A$5:$A$1012,$W$2,'PIB-Mpal 2015-2022 Corrient '!$E$5:$E$1012,$A90)</f>
        <v>10.933870949831913</v>
      </c>
      <c r="J90" s="51">
        <f>SUMIFS('PIB-Mpal 2015-2022 Corrient '!O$5:O$1012,'PIB-Mpal 2015-2022 Corrient '!$A$5:$A$1012,$W$2,'PIB-Mpal 2015-2022 Corrient '!$E$5:$E$1012,$A90)</f>
        <v>18.455445616697087</v>
      </c>
      <c r="K90" s="51">
        <f>SUMIFS('PIB-Mpal 2015-2022 Corrient '!P$5:P$1012,'PIB-Mpal 2015-2022 Corrient '!$A$5:$A$1012,$W$2,'PIB-Mpal 2015-2022 Corrient '!$E$5:$E$1012,$A90)</f>
        <v>5.956439324172943</v>
      </c>
      <c r="L90" s="51">
        <f>SUMIFS('PIB-Mpal 2015-2022 Corrient '!Q$5:Q$1012,'PIB-Mpal 2015-2022 Corrient '!$A$5:$A$1012,$W$2,'PIB-Mpal 2015-2022 Corrient '!$E$5:$E$1012,$A90)</f>
        <v>1.8552486844143152</v>
      </c>
      <c r="M90" s="51">
        <f>SUMIFS('PIB-Mpal 2015-2022 Corrient '!R$5:R$1012,'PIB-Mpal 2015-2022 Corrient '!$A$5:$A$1012,$W$2,'PIB-Mpal 2015-2022 Corrient '!$E$5:$E$1012,$A90)</f>
        <v>20.657158078413257</v>
      </c>
      <c r="N90" s="51">
        <f>SUMIFS('PIB-Mpal 2015-2022 Corrient '!S$5:S$1012,'PIB-Mpal 2015-2022 Corrient '!$A$5:$A$1012,$W$2,'PIB-Mpal 2015-2022 Corrient '!$E$5:$E$1012,$A90)</f>
        <v>11.142161223348197</v>
      </c>
      <c r="O90" s="51">
        <f>SUMIFS('PIB-Mpal 2015-2022 Corrient '!T$5:T$1012,'PIB-Mpal 2015-2022 Corrient '!$A$5:$A$1012,$W$2,'PIB-Mpal 2015-2022 Corrient '!$E$5:$E$1012,$A90)</f>
        <v>16.688620049893178</v>
      </c>
      <c r="P90" s="153">
        <f>SUMIFS('PIB-Mpal 2015-2022 Corrient '!U$5:U$1012,'PIB-Mpal 2015-2022 Corrient '!$A$5:$A$1012,$W$2,'PIB-Mpal 2015-2022 Corrient '!$E$5:$E$1012,$A90)</f>
        <v>5.712501877146548</v>
      </c>
      <c r="Q90" s="159">
        <f>SUMIFS('PIB-Mpal 2015-2022 Corrient '!J$5:J$1012,'PIB-Mpal 2015-2022 Corrient '!$A$5:$A$1012,$W$2,'PIB-Mpal 2015-2022 Corrient '!$E$5:$E$1012,$A90)</f>
        <v>29.01953153255121</v>
      </c>
      <c r="R90" s="52">
        <f>SUMIFS('PIB-Mpal 2015-2022 Corrient '!M$5:M$1012,'PIB-Mpal 2015-2022 Corrient '!$A$5:$A$1012,$W$2,'PIB-Mpal 2015-2022 Corrient '!$E$5:$E$1012,$A90)</f>
        <v>7.718137813663584</v>
      </c>
      <c r="S90" s="53">
        <f>SUMIFS('PIB-Mpal 2015-2022 Corrient '!V$5:V$1012,'PIB-Mpal 2015-2022 Corrient '!$A$5:$A$1012,$W$2,'PIB-Mpal 2015-2022 Corrient '!$E$5:$E$1012,$A90)</f>
        <v>91.40144580391744</v>
      </c>
      <c r="T90" s="210">
        <f>SUMIFS('PIB-Mpal 2015-2022 Corrient '!W$5:W$1012,'PIB-Mpal 2015-2022 Corrient '!$A$5:$A$1012,$W$2,'PIB-Mpal 2015-2022 Corrient '!$E$5:$E$1012,$A90)</f>
        <v>128.13911515013223</v>
      </c>
      <c r="U90" s="206">
        <f>SUMIFS('PIB-Mpal 2015-2022 Corrient '!X$5:X$1012,'PIB-Mpal 2015-2022 Corrient '!$A$5:$A$1012,$W$2,'PIB-Mpal 2015-2022 Corrient '!$E$5:$E$1012,$A90)</f>
        <v>14.353639042285097</v>
      </c>
      <c r="V90" s="90">
        <f>SUMIFS('PIB-Mpal 2015-2022 Corrient '!Y$5:Y$1012,'PIB-Mpal 2015-2022 Corrient '!$A$5:$A$1012,$W$2,'PIB-Mpal 2015-2022 Corrient '!$E$5:$E$1012,$A90)</f>
        <v>142.49275419241732</v>
      </c>
      <c r="W90" s="94">
        <f t="shared" si="14"/>
        <v>0.0006705069420315188</v>
      </c>
      <c r="X90" s="273">
        <f>INDEX(POBLACION!$C$4:$W$128,MATCH(A90,POBLACION!$A$4:$A$128,0),MATCH($W$2,POBLACION!$C$3:$W$3,0))</f>
        <v>10587</v>
      </c>
      <c r="Y90" s="263">
        <f t="shared" si="15"/>
        <v>12103.439609911422</v>
      </c>
      <c r="Z90" s="275">
        <f t="shared" si="16"/>
        <v>13459.219249307389</v>
      </c>
      <c r="AA90" s="278">
        <f t="shared" si="17"/>
        <v>4.082908807616153</v>
      </c>
      <c r="AB90" s="278">
        <f t="shared" si="18"/>
        <v>4.129019867796427</v>
      </c>
      <c r="AG90" s="287"/>
      <c r="AH90" s="288"/>
      <c r="AI90" s="289"/>
      <c r="AJ90" s="282"/>
      <c r="AK90" s="282"/>
      <c r="AL90" s="282"/>
      <c r="AM90" s="282"/>
      <c r="AN90" s="282"/>
      <c r="AO90" s="282"/>
      <c r="AP90" s="282"/>
    </row>
    <row r="91" spans="1:42" ht="15">
      <c r="A91" s="35" t="s">
        <v>268</v>
      </c>
      <c r="B91" s="32" t="s">
        <v>118</v>
      </c>
      <c r="C91" s="33" t="s">
        <v>362</v>
      </c>
      <c r="D91" s="32" t="s">
        <v>132</v>
      </c>
      <c r="E91" s="51">
        <f>SUMIFS('PIB-Mpal 2015-2022 Corrient '!H$5:H$1012,'PIB-Mpal 2015-2022 Corrient '!$A$5:$A$1012,$W$2,'PIB-Mpal 2015-2022 Corrient '!$E$5:$E$1012,$A91)</f>
        <v>102.9513382365793</v>
      </c>
      <c r="F91" s="51">
        <f>SUMIFS('PIB-Mpal 2015-2022 Corrient '!I$5:I$1012,'PIB-Mpal 2015-2022 Corrient '!$A$5:$A$1012,$W$2,'PIB-Mpal 2015-2022 Corrient '!$E$5:$E$1012,$A91)</f>
        <v>0</v>
      </c>
      <c r="G91" s="51">
        <f>SUMIFS('PIB-Mpal 2015-2022 Corrient '!K$5:K$1012,'PIB-Mpal 2015-2022 Corrient '!$A$5:$A$1012,$W$2,'PIB-Mpal 2015-2022 Corrient '!$E$5:$E$1012,$A91)</f>
        <v>805.2708896102305</v>
      </c>
      <c r="H91" s="51">
        <f>SUMIFS('PIB-Mpal 2015-2022 Corrient '!L$5:L$1012,'PIB-Mpal 2015-2022 Corrient '!$A$5:$A$1012,$W$2,'PIB-Mpal 2015-2022 Corrient '!$E$5:$E$1012,$A91)</f>
        <v>103.16794716821516</v>
      </c>
      <c r="I91" s="51">
        <f>SUMIFS('PIB-Mpal 2015-2022 Corrient '!N$5:N$1012,'PIB-Mpal 2015-2022 Corrient '!$A$5:$A$1012,$W$2,'PIB-Mpal 2015-2022 Corrient '!$E$5:$E$1012,$A91)</f>
        <v>112.42456932330454</v>
      </c>
      <c r="J91" s="51">
        <f>SUMIFS('PIB-Mpal 2015-2022 Corrient '!O$5:O$1012,'PIB-Mpal 2015-2022 Corrient '!$A$5:$A$1012,$W$2,'PIB-Mpal 2015-2022 Corrient '!$E$5:$E$1012,$A91)</f>
        <v>238.06705297312362</v>
      </c>
      <c r="K91" s="51">
        <f>SUMIFS('PIB-Mpal 2015-2022 Corrient '!P$5:P$1012,'PIB-Mpal 2015-2022 Corrient '!$A$5:$A$1012,$W$2,'PIB-Mpal 2015-2022 Corrient '!$E$5:$E$1012,$A91)</f>
        <v>34.16118828334948</v>
      </c>
      <c r="L91" s="51">
        <f>SUMIFS('PIB-Mpal 2015-2022 Corrient '!Q$5:Q$1012,'PIB-Mpal 2015-2022 Corrient '!$A$5:$A$1012,$W$2,'PIB-Mpal 2015-2022 Corrient '!$E$5:$E$1012,$A91)</f>
        <v>13.698675233693896</v>
      </c>
      <c r="M91" s="51">
        <f>SUMIFS('PIB-Mpal 2015-2022 Corrient '!R$5:R$1012,'PIB-Mpal 2015-2022 Corrient '!$A$5:$A$1012,$W$2,'PIB-Mpal 2015-2022 Corrient '!$E$5:$E$1012,$A91)</f>
        <v>110.69107250439116</v>
      </c>
      <c r="N91" s="51">
        <f>SUMIFS('PIB-Mpal 2015-2022 Corrient '!S$5:S$1012,'PIB-Mpal 2015-2022 Corrient '!$A$5:$A$1012,$W$2,'PIB-Mpal 2015-2022 Corrient '!$E$5:$E$1012,$A91)</f>
        <v>109.75890316911814</v>
      </c>
      <c r="O91" s="51">
        <f>SUMIFS('PIB-Mpal 2015-2022 Corrient '!T$5:T$1012,'PIB-Mpal 2015-2022 Corrient '!$A$5:$A$1012,$W$2,'PIB-Mpal 2015-2022 Corrient '!$E$5:$E$1012,$A91)</f>
        <v>62.954175701655466</v>
      </c>
      <c r="P91" s="153">
        <f>SUMIFS('PIB-Mpal 2015-2022 Corrient '!U$5:U$1012,'PIB-Mpal 2015-2022 Corrient '!$A$5:$A$1012,$W$2,'PIB-Mpal 2015-2022 Corrient '!$E$5:$E$1012,$A91)</f>
        <v>40.24262833445466</v>
      </c>
      <c r="Q91" s="159">
        <f>SUMIFS('PIB-Mpal 2015-2022 Corrient '!J$5:J$1012,'PIB-Mpal 2015-2022 Corrient '!$A$5:$A$1012,$W$2,'PIB-Mpal 2015-2022 Corrient '!$E$5:$E$1012,$A91)</f>
        <v>102.9513382365793</v>
      </c>
      <c r="R91" s="52">
        <f>SUMIFS('PIB-Mpal 2015-2022 Corrient '!M$5:M$1012,'PIB-Mpal 2015-2022 Corrient '!$A$5:$A$1012,$W$2,'PIB-Mpal 2015-2022 Corrient '!$E$5:$E$1012,$A91)</f>
        <v>908.4388367784456</v>
      </c>
      <c r="S91" s="53">
        <f>SUMIFS('PIB-Mpal 2015-2022 Corrient '!V$5:V$1012,'PIB-Mpal 2015-2022 Corrient '!$A$5:$A$1012,$W$2,'PIB-Mpal 2015-2022 Corrient '!$E$5:$E$1012,$A91)</f>
        <v>721.998265523091</v>
      </c>
      <c r="T91" s="210">
        <f>SUMIFS('PIB-Mpal 2015-2022 Corrient '!W$5:W$1012,'PIB-Mpal 2015-2022 Corrient '!$A$5:$A$1012,$W$2,'PIB-Mpal 2015-2022 Corrient '!$E$5:$E$1012,$A91)</f>
        <v>1733.388440538116</v>
      </c>
      <c r="U91" s="206">
        <f>SUMIFS('PIB-Mpal 2015-2022 Corrient '!X$5:X$1012,'PIB-Mpal 2015-2022 Corrient '!$A$5:$A$1012,$W$2,'PIB-Mpal 2015-2022 Corrient '!$E$5:$E$1012,$A91)</f>
        <v>194.16734668725314</v>
      </c>
      <c r="V91" s="90">
        <f>SUMIFS('PIB-Mpal 2015-2022 Corrient '!Y$5:Y$1012,'PIB-Mpal 2015-2022 Corrient '!$A$5:$A$1012,$W$2,'PIB-Mpal 2015-2022 Corrient '!$E$5:$E$1012,$A91)</f>
        <v>1927.555787225369</v>
      </c>
      <c r="W91" s="94">
        <f t="shared" si="14"/>
        <v>0.009070212333339933</v>
      </c>
      <c r="X91" s="273">
        <f>INDEX(POBLACION!$C$4:$W$128,MATCH(A91,POBLACION!$A$4:$A$128,0),MATCH($W$2,POBLACION!$C$3:$W$3,0))</f>
        <v>58715</v>
      </c>
      <c r="Y91" s="263">
        <f t="shared" si="15"/>
        <v>29522.071711455606</v>
      </c>
      <c r="Z91" s="275">
        <f t="shared" si="16"/>
        <v>32829.01792089532</v>
      </c>
      <c r="AA91" s="278">
        <f t="shared" si="17"/>
        <v>4.470146830836748</v>
      </c>
      <c r="AB91" s="278">
        <f t="shared" si="18"/>
        <v>4.5162578910170215</v>
      </c>
      <c r="AG91" s="287"/>
      <c r="AH91" s="288"/>
      <c r="AI91" s="289"/>
      <c r="AJ91" s="282"/>
      <c r="AK91" s="282"/>
      <c r="AL91" s="282"/>
      <c r="AM91" s="282"/>
      <c r="AN91" s="282"/>
      <c r="AO91" s="282"/>
      <c r="AP91" s="282"/>
    </row>
    <row r="92" spans="1:42" ht="15">
      <c r="A92" s="35" t="s">
        <v>269</v>
      </c>
      <c r="B92" s="32" t="s">
        <v>118</v>
      </c>
      <c r="C92" s="33" t="s">
        <v>413</v>
      </c>
      <c r="D92" s="32" t="s">
        <v>133</v>
      </c>
      <c r="E92" s="51">
        <f>SUMIFS('PIB-Mpal 2015-2022 Corrient '!H$5:H$1012,'PIB-Mpal 2015-2022 Corrient '!$A$5:$A$1012,$W$2,'PIB-Mpal 2015-2022 Corrient '!$E$5:$E$1012,$A92)</f>
        <v>5.633645719176895</v>
      </c>
      <c r="F92" s="51">
        <f>SUMIFS('PIB-Mpal 2015-2022 Corrient '!I$5:I$1012,'PIB-Mpal 2015-2022 Corrient '!$A$5:$A$1012,$W$2,'PIB-Mpal 2015-2022 Corrient '!$E$5:$E$1012,$A92)</f>
        <v>0</v>
      </c>
      <c r="G92" s="51">
        <f>SUMIFS('PIB-Mpal 2015-2022 Corrient '!K$5:K$1012,'PIB-Mpal 2015-2022 Corrient '!$A$5:$A$1012,$W$2,'PIB-Mpal 2015-2022 Corrient '!$E$5:$E$1012,$A92)</f>
        <v>11.772724083135046</v>
      </c>
      <c r="H92" s="51">
        <f>SUMIFS('PIB-Mpal 2015-2022 Corrient '!L$5:L$1012,'PIB-Mpal 2015-2022 Corrient '!$A$5:$A$1012,$W$2,'PIB-Mpal 2015-2022 Corrient '!$E$5:$E$1012,$A92)</f>
        <v>19.951317166884287</v>
      </c>
      <c r="I92" s="51">
        <f>SUMIFS('PIB-Mpal 2015-2022 Corrient '!N$5:N$1012,'PIB-Mpal 2015-2022 Corrient '!$A$5:$A$1012,$W$2,'PIB-Mpal 2015-2022 Corrient '!$E$5:$E$1012,$A92)</f>
        <v>31.799989037676337</v>
      </c>
      <c r="J92" s="51">
        <f>SUMIFS('PIB-Mpal 2015-2022 Corrient '!O$5:O$1012,'PIB-Mpal 2015-2022 Corrient '!$A$5:$A$1012,$W$2,'PIB-Mpal 2015-2022 Corrient '!$E$5:$E$1012,$A92)</f>
        <v>186.9562814225773</v>
      </c>
      <c r="K92" s="51">
        <f>SUMIFS('PIB-Mpal 2015-2022 Corrient '!P$5:P$1012,'PIB-Mpal 2015-2022 Corrient '!$A$5:$A$1012,$W$2,'PIB-Mpal 2015-2022 Corrient '!$E$5:$E$1012,$A92)</f>
        <v>15.32453893490921</v>
      </c>
      <c r="L92" s="51">
        <f>SUMIFS('PIB-Mpal 2015-2022 Corrient '!Q$5:Q$1012,'PIB-Mpal 2015-2022 Corrient '!$A$5:$A$1012,$W$2,'PIB-Mpal 2015-2022 Corrient '!$E$5:$E$1012,$A92)</f>
        <v>4.919528542360064</v>
      </c>
      <c r="M92" s="51">
        <f>SUMIFS('PIB-Mpal 2015-2022 Corrient '!R$5:R$1012,'PIB-Mpal 2015-2022 Corrient '!$A$5:$A$1012,$W$2,'PIB-Mpal 2015-2022 Corrient '!$E$5:$E$1012,$A92)</f>
        <v>77.34750552381188</v>
      </c>
      <c r="N92" s="51">
        <f>SUMIFS('PIB-Mpal 2015-2022 Corrient '!S$5:S$1012,'PIB-Mpal 2015-2022 Corrient '!$A$5:$A$1012,$W$2,'PIB-Mpal 2015-2022 Corrient '!$E$5:$E$1012,$A92)</f>
        <v>60.63637394351788</v>
      </c>
      <c r="O92" s="51">
        <f>SUMIFS('PIB-Mpal 2015-2022 Corrient '!T$5:T$1012,'PIB-Mpal 2015-2022 Corrient '!$A$5:$A$1012,$W$2,'PIB-Mpal 2015-2022 Corrient '!$E$5:$E$1012,$A92)</f>
        <v>83.42953049145936</v>
      </c>
      <c r="P92" s="153">
        <f>SUMIFS('PIB-Mpal 2015-2022 Corrient '!U$5:U$1012,'PIB-Mpal 2015-2022 Corrient '!$A$5:$A$1012,$W$2,'PIB-Mpal 2015-2022 Corrient '!$E$5:$E$1012,$A92)</f>
        <v>22.525142238713684</v>
      </c>
      <c r="Q92" s="159">
        <f>SUMIFS('PIB-Mpal 2015-2022 Corrient '!J$5:J$1012,'PIB-Mpal 2015-2022 Corrient '!$A$5:$A$1012,$W$2,'PIB-Mpal 2015-2022 Corrient '!$E$5:$E$1012,$A92)</f>
        <v>5.633645719176895</v>
      </c>
      <c r="R92" s="52">
        <f>SUMIFS('PIB-Mpal 2015-2022 Corrient '!M$5:M$1012,'PIB-Mpal 2015-2022 Corrient '!$A$5:$A$1012,$W$2,'PIB-Mpal 2015-2022 Corrient '!$E$5:$E$1012,$A92)</f>
        <v>31.724041250019333</v>
      </c>
      <c r="S92" s="53">
        <f>SUMIFS('PIB-Mpal 2015-2022 Corrient '!V$5:V$1012,'PIB-Mpal 2015-2022 Corrient '!$A$5:$A$1012,$W$2,'PIB-Mpal 2015-2022 Corrient '!$E$5:$E$1012,$A92)</f>
        <v>482.93889013502564</v>
      </c>
      <c r="T92" s="210">
        <f>SUMIFS('PIB-Mpal 2015-2022 Corrient '!W$5:W$1012,'PIB-Mpal 2015-2022 Corrient '!$A$5:$A$1012,$W$2,'PIB-Mpal 2015-2022 Corrient '!$E$5:$E$1012,$A92)</f>
        <v>520.2965771042219</v>
      </c>
      <c r="U92" s="206">
        <f>SUMIFS('PIB-Mpal 2015-2022 Corrient '!X$5:X$1012,'PIB-Mpal 2015-2022 Corrient '!$A$5:$A$1012,$W$2,'PIB-Mpal 2015-2022 Corrient '!$E$5:$E$1012,$A92)</f>
        <v>58.28157353779537</v>
      </c>
      <c r="V92" s="90">
        <f>SUMIFS('PIB-Mpal 2015-2022 Corrient '!Y$5:Y$1012,'PIB-Mpal 2015-2022 Corrient '!$A$5:$A$1012,$W$2,'PIB-Mpal 2015-2022 Corrient '!$E$5:$E$1012,$A92)</f>
        <v>578.5781506420172</v>
      </c>
      <c r="W92" s="94">
        <f t="shared" si="14"/>
        <v>0.002722529076737254</v>
      </c>
      <c r="X92" s="273">
        <f>INDEX(POBLACION!$C$4:$W$128,MATCH(A92,POBLACION!$A$4:$A$128,0),MATCH($W$2,POBLACION!$C$3:$W$3,0))</f>
        <v>8862</v>
      </c>
      <c r="Y92" s="263">
        <f t="shared" si="15"/>
        <v>58710.965595150294</v>
      </c>
      <c r="Z92" s="275">
        <f t="shared" si="16"/>
        <v>65287.53674588324</v>
      </c>
      <c r="AA92" s="278">
        <f t="shared" si="17"/>
        <v>4.768719223099467</v>
      </c>
      <c r="AB92" s="278">
        <f t="shared" si="18"/>
        <v>4.81483028327974</v>
      </c>
      <c r="AG92" s="287"/>
      <c r="AH92" s="288"/>
      <c r="AI92" s="289"/>
      <c r="AJ92" s="282"/>
      <c r="AK92" s="282"/>
      <c r="AL92" s="282"/>
      <c r="AM92" s="282"/>
      <c r="AN92" s="282"/>
      <c r="AO92" s="282"/>
      <c r="AP92" s="282"/>
    </row>
    <row r="93" spans="1:42" ht="15">
      <c r="A93" s="35" t="s">
        <v>270</v>
      </c>
      <c r="B93" s="32" t="s">
        <v>118</v>
      </c>
      <c r="C93" s="33" t="s">
        <v>371</v>
      </c>
      <c r="D93" s="32" t="s">
        <v>134</v>
      </c>
      <c r="E93" s="51">
        <f>SUMIFS('PIB-Mpal 2015-2022 Corrient '!H$5:H$1012,'PIB-Mpal 2015-2022 Corrient '!$A$5:$A$1012,$W$2,'PIB-Mpal 2015-2022 Corrient '!$E$5:$E$1012,$A93)</f>
        <v>52.767739727326926</v>
      </c>
      <c r="F93" s="51">
        <f>SUMIFS('PIB-Mpal 2015-2022 Corrient '!I$5:I$1012,'PIB-Mpal 2015-2022 Corrient '!$A$5:$A$1012,$W$2,'PIB-Mpal 2015-2022 Corrient '!$E$5:$E$1012,$A93)</f>
        <v>32.049168114876</v>
      </c>
      <c r="G93" s="51">
        <f>SUMIFS('PIB-Mpal 2015-2022 Corrient '!K$5:K$1012,'PIB-Mpal 2015-2022 Corrient '!$A$5:$A$1012,$W$2,'PIB-Mpal 2015-2022 Corrient '!$E$5:$E$1012,$A93)</f>
        <v>83.6342312365857</v>
      </c>
      <c r="H93" s="51">
        <f>SUMIFS('PIB-Mpal 2015-2022 Corrient '!L$5:L$1012,'PIB-Mpal 2015-2022 Corrient '!$A$5:$A$1012,$W$2,'PIB-Mpal 2015-2022 Corrient '!$E$5:$E$1012,$A93)</f>
        <v>36.6634924195902</v>
      </c>
      <c r="I93" s="51">
        <f>SUMIFS('PIB-Mpal 2015-2022 Corrient '!N$5:N$1012,'PIB-Mpal 2015-2022 Corrient '!$A$5:$A$1012,$W$2,'PIB-Mpal 2015-2022 Corrient '!$E$5:$E$1012,$A93)</f>
        <v>93.7205308764068</v>
      </c>
      <c r="J93" s="51">
        <f>SUMIFS('PIB-Mpal 2015-2022 Corrient '!O$5:O$1012,'PIB-Mpal 2015-2022 Corrient '!$A$5:$A$1012,$W$2,'PIB-Mpal 2015-2022 Corrient '!$E$5:$E$1012,$A93)</f>
        <v>342.7135086904815</v>
      </c>
      <c r="K93" s="51">
        <f>SUMIFS('PIB-Mpal 2015-2022 Corrient '!P$5:P$1012,'PIB-Mpal 2015-2022 Corrient '!$A$5:$A$1012,$W$2,'PIB-Mpal 2015-2022 Corrient '!$E$5:$E$1012,$A93)</f>
        <v>52.045849678605656</v>
      </c>
      <c r="L93" s="51">
        <f>SUMIFS('PIB-Mpal 2015-2022 Corrient '!Q$5:Q$1012,'PIB-Mpal 2015-2022 Corrient '!$A$5:$A$1012,$W$2,'PIB-Mpal 2015-2022 Corrient '!$E$5:$E$1012,$A93)</f>
        <v>42.108958723027044</v>
      </c>
      <c r="M93" s="51">
        <f>SUMIFS('PIB-Mpal 2015-2022 Corrient '!R$5:R$1012,'PIB-Mpal 2015-2022 Corrient '!$A$5:$A$1012,$W$2,'PIB-Mpal 2015-2022 Corrient '!$E$5:$E$1012,$A93)</f>
        <v>175.25410625695864</v>
      </c>
      <c r="N93" s="51">
        <f>SUMIFS('PIB-Mpal 2015-2022 Corrient '!S$5:S$1012,'PIB-Mpal 2015-2022 Corrient '!$A$5:$A$1012,$W$2,'PIB-Mpal 2015-2022 Corrient '!$E$5:$E$1012,$A93)</f>
        <v>125.17094350490756</v>
      </c>
      <c r="O93" s="51">
        <f>SUMIFS('PIB-Mpal 2015-2022 Corrient '!T$5:T$1012,'PIB-Mpal 2015-2022 Corrient '!$A$5:$A$1012,$W$2,'PIB-Mpal 2015-2022 Corrient '!$E$5:$E$1012,$A93)</f>
        <v>97.00093193388314</v>
      </c>
      <c r="P93" s="153">
        <f>SUMIFS('PIB-Mpal 2015-2022 Corrient '!U$5:U$1012,'PIB-Mpal 2015-2022 Corrient '!$A$5:$A$1012,$W$2,'PIB-Mpal 2015-2022 Corrient '!$E$5:$E$1012,$A93)</f>
        <v>58.56230645198034</v>
      </c>
      <c r="Q93" s="159">
        <f>SUMIFS('PIB-Mpal 2015-2022 Corrient '!J$5:J$1012,'PIB-Mpal 2015-2022 Corrient '!$A$5:$A$1012,$W$2,'PIB-Mpal 2015-2022 Corrient '!$E$5:$E$1012,$A93)</f>
        <v>84.81690784220292</v>
      </c>
      <c r="R93" s="52">
        <f>SUMIFS('PIB-Mpal 2015-2022 Corrient '!M$5:M$1012,'PIB-Mpal 2015-2022 Corrient '!$A$5:$A$1012,$W$2,'PIB-Mpal 2015-2022 Corrient '!$E$5:$E$1012,$A93)</f>
        <v>120.2977236561759</v>
      </c>
      <c r="S93" s="53">
        <f>SUMIFS('PIB-Mpal 2015-2022 Corrient '!V$5:V$1012,'PIB-Mpal 2015-2022 Corrient '!$A$5:$A$1012,$W$2,'PIB-Mpal 2015-2022 Corrient '!$E$5:$E$1012,$A93)</f>
        <v>986.5771361162506</v>
      </c>
      <c r="T93" s="210">
        <f>SUMIFS('PIB-Mpal 2015-2022 Corrient '!W$5:W$1012,'PIB-Mpal 2015-2022 Corrient '!$A$5:$A$1012,$W$2,'PIB-Mpal 2015-2022 Corrient '!$E$5:$E$1012,$A93)</f>
        <v>1191.6917676146295</v>
      </c>
      <c r="U93" s="206">
        <f>SUMIFS('PIB-Mpal 2015-2022 Corrient '!X$5:X$1012,'PIB-Mpal 2015-2022 Corrient '!$A$5:$A$1012,$W$2,'PIB-Mpal 2015-2022 Corrient '!$E$5:$E$1012,$A93)</f>
        <v>133.48861869353587</v>
      </c>
      <c r="V93" s="90">
        <f>SUMIFS('PIB-Mpal 2015-2022 Corrient '!Y$5:Y$1012,'PIB-Mpal 2015-2022 Corrient '!$A$5:$A$1012,$W$2,'PIB-Mpal 2015-2022 Corrient '!$E$5:$E$1012,$A93)</f>
        <v>1325.1803863081655</v>
      </c>
      <c r="W93" s="94">
        <f t="shared" si="14"/>
        <v>0.006235704078424769</v>
      </c>
      <c r="X93" s="273">
        <f>INDEX(POBLACION!$C$4:$W$128,MATCH(A93,POBLACION!$A$4:$A$128,0),MATCH($W$2,POBLACION!$C$3:$W$3,0))</f>
        <v>69202</v>
      </c>
      <c r="Y93" s="263">
        <f t="shared" si="15"/>
        <v>17220.481599009127</v>
      </c>
      <c r="Z93" s="275">
        <f t="shared" si="16"/>
        <v>19149.452130114238</v>
      </c>
      <c r="AA93" s="278">
        <f t="shared" si="17"/>
        <v>4.236045293044897</v>
      </c>
      <c r="AB93" s="278">
        <f t="shared" si="18"/>
        <v>4.2821563532251705</v>
      </c>
      <c r="AG93" s="287"/>
      <c r="AH93" s="288"/>
      <c r="AI93" s="289"/>
      <c r="AJ93" s="282"/>
      <c r="AK93" s="282"/>
      <c r="AL93" s="282"/>
      <c r="AM93" s="282"/>
      <c r="AN93" s="282"/>
      <c r="AO93" s="282"/>
      <c r="AP93" s="282"/>
    </row>
    <row r="94" spans="1:42" ht="25.5">
      <c r="A94" s="35" t="s">
        <v>271</v>
      </c>
      <c r="B94" s="32" t="s">
        <v>118</v>
      </c>
      <c r="C94" s="33" t="s">
        <v>372</v>
      </c>
      <c r="D94" s="32" t="s">
        <v>135</v>
      </c>
      <c r="E94" s="51">
        <f>SUMIFS('PIB-Mpal 2015-2022 Corrient '!H$5:H$1012,'PIB-Mpal 2015-2022 Corrient '!$A$5:$A$1012,$W$2,'PIB-Mpal 2015-2022 Corrient '!$E$5:$E$1012,$A94)</f>
        <v>50.04786468668608</v>
      </c>
      <c r="F94" s="51">
        <f>SUMIFS('PIB-Mpal 2015-2022 Corrient '!I$5:I$1012,'PIB-Mpal 2015-2022 Corrient '!$A$5:$A$1012,$W$2,'PIB-Mpal 2015-2022 Corrient '!$E$5:$E$1012,$A94)</f>
        <v>28.71079485543636</v>
      </c>
      <c r="G94" s="51">
        <f>SUMIFS('PIB-Mpal 2015-2022 Corrient '!K$5:K$1012,'PIB-Mpal 2015-2022 Corrient '!$A$5:$A$1012,$W$2,'PIB-Mpal 2015-2022 Corrient '!$E$5:$E$1012,$A94)</f>
        <v>35.585142261400236</v>
      </c>
      <c r="H94" s="51">
        <f>SUMIFS('PIB-Mpal 2015-2022 Corrient '!L$5:L$1012,'PIB-Mpal 2015-2022 Corrient '!$A$5:$A$1012,$W$2,'PIB-Mpal 2015-2022 Corrient '!$E$5:$E$1012,$A94)</f>
        <v>13.101996688411724</v>
      </c>
      <c r="I94" s="51">
        <f>SUMIFS('PIB-Mpal 2015-2022 Corrient '!N$5:N$1012,'PIB-Mpal 2015-2022 Corrient '!$A$5:$A$1012,$W$2,'PIB-Mpal 2015-2022 Corrient '!$E$5:$E$1012,$A94)</f>
        <v>23.086458541130575</v>
      </c>
      <c r="J94" s="51">
        <f>SUMIFS('PIB-Mpal 2015-2022 Corrient '!O$5:O$1012,'PIB-Mpal 2015-2022 Corrient '!$A$5:$A$1012,$W$2,'PIB-Mpal 2015-2022 Corrient '!$E$5:$E$1012,$A94)</f>
        <v>90.33906191834437</v>
      </c>
      <c r="K94" s="51">
        <f>SUMIFS('PIB-Mpal 2015-2022 Corrient '!P$5:P$1012,'PIB-Mpal 2015-2022 Corrient '!$A$5:$A$1012,$W$2,'PIB-Mpal 2015-2022 Corrient '!$E$5:$E$1012,$A94)</f>
        <v>9.857162178899587</v>
      </c>
      <c r="L94" s="51">
        <f>SUMIFS('PIB-Mpal 2015-2022 Corrient '!Q$5:Q$1012,'PIB-Mpal 2015-2022 Corrient '!$A$5:$A$1012,$W$2,'PIB-Mpal 2015-2022 Corrient '!$E$5:$E$1012,$A94)</f>
        <v>10.488358973863468</v>
      </c>
      <c r="M94" s="51">
        <f>SUMIFS('PIB-Mpal 2015-2022 Corrient '!R$5:R$1012,'PIB-Mpal 2015-2022 Corrient '!$A$5:$A$1012,$W$2,'PIB-Mpal 2015-2022 Corrient '!$E$5:$E$1012,$A94)</f>
        <v>40.307377547149684</v>
      </c>
      <c r="N94" s="51">
        <f>SUMIFS('PIB-Mpal 2015-2022 Corrient '!S$5:S$1012,'PIB-Mpal 2015-2022 Corrient '!$A$5:$A$1012,$W$2,'PIB-Mpal 2015-2022 Corrient '!$E$5:$E$1012,$A94)</f>
        <v>39.0349740145355</v>
      </c>
      <c r="O94" s="51">
        <f>SUMIFS('PIB-Mpal 2015-2022 Corrient '!T$5:T$1012,'PIB-Mpal 2015-2022 Corrient '!$A$5:$A$1012,$W$2,'PIB-Mpal 2015-2022 Corrient '!$E$5:$E$1012,$A94)</f>
        <v>47.33541449395506</v>
      </c>
      <c r="P94" s="153">
        <f>SUMIFS('PIB-Mpal 2015-2022 Corrient '!U$5:U$1012,'PIB-Mpal 2015-2022 Corrient '!$A$5:$A$1012,$W$2,'PIB-Mpal 2015-2022 Corrient '!$E$5:$E$1012,$A94)</f>
        <v>18.617552010590288</v>
      </c>
      <c r="Q94" s="159">
        <f>SUMIFS('PIB-Mpal 2015-2022 Corrient '!J$5:J$1012,'PIB-Mpal 2015-2022 Corrient '!$A$5:$A$1012,$W$2,'PIB-Mpal 2015-2022 Corrient '!$E$5:$E$1012,$A94)</f>
        <v>78.75865954212244</v>
      </c>
      <c r="R94" s="52">
        <f>SUMIFS('PIB-Mpal 2015-2022 Corrient '!M$5:M$1012,'PIB-Mpal 2015-2022 Corrient '!$A$5:$A$1012,$W$2,'PIB-Mpal 2015-2022 Corrient '!$E$5:$E$1012,$A94)</f>
        <v>48.68713894981196</v>
      </c>
      <c r="S94" s="53">
        <f>SUMIFS('PIB-Mpal 2015-2022 Corrient '!V$5:V$1012,'PIB-Mpal 2015-2022 Corrient '!$A$5:$A$1012,$W$2,'PIB-Mpal 2015-2022 Corrient '!$E$5:$E$1012,$A94)</f>
        <v>279.06635967846853</v>
      </c>
      <c r="T94" s="210">
        <f>SUMIFS('PIB-Mpal 2015-2022 Corrient '!W$5:W$1012,'PIB-Mpal 2015-2022 Corrient '!$A$5:$A$1012,$W$2,'PIB-Mpal 2015-2022 Corrient '!$E$5:$E$1012,$A94)</f>
        <v>406.5121581704029</v>
      </c>
      <c r="U94" s="206">
        <f>SUMIFS('PIB-Mpal 2015-2022 Corrient '!X$5:X$1012,'PIB-Mpal 2015-2022 Corrient '!$A$5:$A$1012,$W$2,'PIB-Mpal 2015-2022 Corrient '!$E$5:$E$1012,$A94)</f>
        <v>45.53589103406767</v>
      </c>
      <c r="V94" s="90">
        <f>SUMIFS('PIB-Mpal 2015-2022 Corrient '!Y$5:Y$1012,'PIB-Mpal 2015-2022 Corrient '!$A$5:$A$1012,$W$2,'PIB-Mpal 2015-2022 Corrient '!$E$5:$E$1012,$A94)</f>
        <v>452.0480492044706</v>
      </c>
      <c r="W94" s="94">
        <f t="shared" si="14"/>
        <v>0.0021271352135850043</v>
      </c>
      <c r="X94" s="273">
        <f>INDEX(POBLACION!$C$4:$W$128,MATCH(A94,POBLACION!$A$4:$A$128,0),MATCH($W$2,POBLACION!$C$3:$W$3,0))</f>
        <v>22692</v>
      </c>
      <c r="Y94" s="263">
        <f t="shared" si="15"/>
        <v>17914.338012092496</v>
      </c>
      <c r="Z94" s="275">
        <f t="shared" si="16"/>
        <v>19921.031606049295</v>
      </c>
      <c r="AA94" s="278">
        <f t="shared" si="17"/>
        <v>4.253200764329804</v>
      </c>
      <c r="AB94" s="278">
        <f t="shared" si="18"/>
        <v>4.299311824510078</v>
      </c>
      <c r="AG94" s="287"/>
      <c r="AH94" s="288"/>
      <c r="AI94" s="289"/>
      <c r="AJ94" s="282"/>
      <c r="AK94" s="282"/>
      <c r="AL94" s="282"/>
      <c r="AM94" s="282"/>
      <c r="AN94" s="282"/>
      <c r="AO94" s="282"/>
      <c r="AP94" s="282"/>
    </row>
    <row r="95" spans="1:42" ht="15">
      <c r="A95" s="35" t="s">
        <v>272</v>
      </c>
      <c r="B95" s="32" t="s">
        <v>118</v>
      </c>
      <c r="C95" s="33" t="s">
        <v>413</v>
      </c>
      <c r="D95" s="32" t="s">
        <v>136</v>
      </c>
      <c r="E95" s="51">
        <f>SUMIFS('PIB-Mpal 2015-2022 Corrient '!H$5:H$1012,'PIB-Mpal 2015-2022 Corrient '!$A$5:$A$1012,$W$2,'PIB-Mpal 2015-2022 Corrient '!$E$5:$E$1012,$A95)</f>
        <v>194.2594929934067</v>
      </c>
      <c r="F95" s="51">
        <f>SUMIFS('PIB-Mpal 2015-2022 Corrient '!I$5:I$1012,'PIB-Mpal 2015-2022 Corrient '!$A$5:$A$1012,$W$2,'PIB-Mpal 2015-2022 Corrient '!$E$5:$E$1012,$A95)</f>
        <v>111.86200639936925</v>
      </c>
      <c r="G95" s="51">
        <f>SUMIFS('PIB-Mpal 2015-2022 Corrient '!K$5:K$1012,'PIB-Mpal 2015-2022 Corrient '!$A$5:$A$1012,$W$2,'PIB-Mpal 2015-2022 Corrient '!$E$5:$E$1012,$A95)</f>
        <v>581.9341741383599</v>
      </c>
      <c r="H95" s="51">
        <f>SUMIFS('PIB-Mpal 2015-2022 Corrient '!L$5:L$1012,'PIB-Mpal 2015-2022 Corrient '!$A$5:$A$1012,$W$2,'PIB-Mpal 2015-2022 Corrient '!$E$5:$E$1012,$A95)</f>
        <v>106.69488790320986</v>
      </c>
      <c r="I95" s="51">
        <f>SUMIFS('PIB-Mpal 2015-2022 Corrient '!N$5:N$1012,'PIB-Mpal 2015-2022 Corrient '!$A$5:$A$1012,$W$2,'PIB-Mpal 2015-2022 Corrient '!$E$5:$E$1012,$A95)</f>
        <v>78.86195831621392</v>
      </c>
      <c r="J95" s="51">
        <f>SUMIFS('PIB-Mpal 2015-2022 Corrient '!O$5:O$1012,'PIB-Mpal 2015-2022 Corrient '!$A$5:$A$1012,$W$2,'PIB-Mpal 2015-2022 Corrient '!$E$5:$E$1012,$A95)</f>
        <v>261.11493425060917</v>
      </c>
      <c r="K95" s="51">
        <f>SUMIFS('PIB-Mpal 2015-2022 Corrient '!P$5:P$1012,'PIB-Mpal 2015-2022 Corrient '!$A$5:$A$1012,$W$2,'PIB-Mpal 2015-2022 Corrient '!$E$5:$E$1012,$A95)</f>
        <v>54.2000621028213</v>
      </c>
      <c r="L95" s="51">
        <f>SUMIFS('PIB-Mpal 2015-2022 Corrient '!Q$5:Q$1012,'PIB-Mpal 2015-2022 Corrient '!$A$5:$A$1012,$W$2,'PIB-Mpal 2015-2022 Corrient '!$E$5:$E$1012,$A95)</f>
        <v>23.64021573364827</v>
      </c>
      <c r="M95" s="51">
        <f>SUMIFS('PIB-Mpal 2015-2022 Corrient '!R$5:R$1012,'PIB-Mpal 2015-2022 Corrient '!$A$5:$A$1012,$W$2,'PIB-Mpal 2015-2022 Corrient '!$E$5:$E$1012,$A95)</f>
        <v>122.88405690589752</v>
      </c>
      <c r="N95" s="51">
        <f>SUMIFS('PIB-Mpal 2015-2022 Corrient '!S$5:S$1012,'PIB-Mpal 2015-2022 Corrient '!$A$5:$A$1012,$W$2,'PIB-Mpal 2015-2022 Corrient '!$E$5:$E$1012,$A95)</f>
        <v>126.67741907500746</v>
      </c>
      <c r="O95" s="51">
        <f>SUMIFS('PIB-Mpal 2015-2022 Corrient '!T$5:T$1012,'PIB-Mpal 2015-2022 Corrient '!$A$5:$A$1012,$W$2,'PIB-Mpal 2015-2022 Corrient '!$E$5:$E$1012,$A95)</f>
        <v>116.74091690023548</v>
      </c>
      <c r="P95" s="153">
        <f>SUMIFS('PIB-Mpal 2015-2022 Corrient '!U$5:U$1012,'PIB-Mpal 2015-2022 Corrient '!$A$5:$A$1012,$W$2,'PIB-Mpal 2015-2022 Corrient '!$E$5:$E$1012,$A95)</f>
        <v>50.10578780534983</v>
      </c>
      <c r="Q95" s="159">
        <f>SUMIFS('PIB-Mpal 2015-2022 Corrient '!J$5:J$1012,'PIB-Mpal 2015-2022 Corrient '!$A$5:$A$1012,$W$2,'PIB-Mpal 2015-2022 Corrient '!$E$5:$E$1012,$A95)</f>
        <v>306.12149939277595</v>
      </c>
      <c r="R95" s="52">
        <f>SUMIFS('PIB-Mpal 2015-2022 Corrient '!M$5:M$1012,'PIB-Mpal 2015-2022 Corrient '!$A$5:$A$1012,$W$2,'PIB-Mpal 2015-2022 Corrient '!$E$5:$E$1012,$A95)</f>
        <v>688.6290620415698</v>
      </c>
      <c r="S95" s="53">
        <f>SUMIFS('PIB-Mpal 2015-2022 Corrient '!V$5:V$1012,'PIB-Mpal 2015-2022 Corrient '!$A$5:$A$1012,$W$2,'PIB-Mpal 2015-2022 Corrient '!$E$5:$E$1012,$A95)</f>
        <v>834.225351089783</v>
      </c>
      <c r="T95" s="210">
        <f>SUMIFS('PIB-Mpal 2015-2022 Corrient '!W$5:W$1012,'PIB-Mpal 2015-2022 Corrient '!$A$5:$A$1012,$W$2,'PIB-Mpal 2015-2022 Corrient '!$E$5:$E$1012,$A95)</f>
        <v>1828.975912524129</v>
      </c>
      <c r="U95" s="206">
        <f>SUMIFS('PIB-Mpal 2015-2022 Corrient '!X$5:X$1012,'PIB-Mpal 2015-2022 Corrient '!$A$5:$A$1012,$W$2,'PIB-Mpal 2015-2022 Corrient '!$E$5:$E$1012,$A95)</f>
        <v>204.87467885701454</v>
      </c>
      <c r="V95" s="90">
        <f>SUMIFS('PIB-Mpal 2015-2022 Corrient '!Y$5:Y$1012,'PIB-Mpal 2015-2022 Corrient '!$A$5:$A$1012,$W$2,'PIB-Mpal 2015-2022 Corrient '!$E$5:$E$1012,$A95)</f>
        <v>2033.8505913811434</v>
      </c>
      <c r="W95" s="94">
        <f t="shared" si="14"/>
        <v>0.009570387970285551</v>
      </c>
      <c r="X95" s="273">
        <f>INDEX(POBLACION!$C$4:$W$128,MATCH(A95,POBLACION!$A$4:$A$128,0),MATCH($W$2,POBLACION!$C$3:$W$3,0))</f>
        <v>68738</v>
      </c>
      <c r="Y95" s="263">
        <f t="shared" si="15"/>
        <v>26607.930293638583</v>
      </c>
      <c r="Z95" s="275">
        <f t="shared" si="16"/>
        <v>29588.44585791183</v>
      </c>
      <c r="AA95" s="278">
        <f t="shared" si="17"/>
        <v>4.425011094130113</v>
      </c>
      <c r="AB95" s="278">
        <f t="shared" si="18"/>
        <v>4.471122154310387</v>
      </c>
      <c r="AG95" s="287"/>
      <c r="AH95" s="288"/>
      <c r="AI95" s="289"/>
      <c r="AJ95" s="282"/>
      <c r="AK95" s="282"/>
      <c r="AL95" s="282"/>
      <c r="AM95" s="282"/>
      <c r="AN95" s="282"/>
      <c r="AO95" s="282"/>
      <c r="AP95" s="282"/>
    </row>
    <row r="96" spans="1:42" ht="15">
      <c r="A96" s="35" t="s">
        <v>273</v>
      </c>
      <c r="B96" s="32" t="s">
        <v>118</v>
      </c>
      <c r="C96" s="33" t="s">
        <v>370</v>
      </c>
      <c r="D96" s="32" t="s">
        <v>137</v>
      </c>
      <c r="E96" s="51">
        <f>SUMIFS('PIB-Mpal 2015-2022 Corrient '!H$5:H$1012,'PIB-Mpal 2015-2022 Corrient '!$A$5:$A$1012,$W$2,'PIB-Mpal 2015-2022 Corrient '!$E$5:$E$1012,$A96)</f>
        <v>50.81619203408518</v>
      </c>
      <c r="F96" s="51">
        <f>SUMIFS('PIB-Mpal 2015-2022 Corrient '!I$5:I$1012,'PIB-Mpal 2015-2022 Corrient '!$A$5:$A$1012,$W$2,'PIB-Mpal 2015-2022 Corrient '!$E$5:$E$1012,$A96)</f>
        <v>0</v>
      </c>
      <c r="G96" s="51">
        <f>SUMIFS('PIB-Mpal 2015-2022 Corrient '!K$5:K$1012,'PIB-Mpal 2015-2022 Corrient '!$A$5:$A$1012,$W$2,'PIB-Mpal 2015-2022 Corrient '!$E$5:$E$1012,$A96)</f>
        <v>3.587993564371777</v>
      </c>
      <c r="H96" s="51">
        <f>SUMIFS('PIB-Mpal 2015-2022 Corrient '!L$5:L$1012,'PIB-Mpal 2015-2022 Corrient '!$A$5:$A$1012,$W$2,'PIB-Mpal 2015-2022 Corrient '!$E$5:$E$1012,$A96)</f>
        <v>12.54433075753556</v>
      </c>
      <c r="I96" s="51">
        <f>SUMIFS('PIB-Mpal 2015-2022 Corrient '!N$5:N$1012,'PIB-Mpal 2015-2022 Corrient '!$A$5:$A$1012,$W$2,'PIB-Mpal 2015-2022 Corrient '!$E$5:$E$1012,$A96)</f>
        <v>28.76893335424112</v>
      </c>
      <c r="J96" s="51">
        <f>SUMIFS('PIB-Mpal 2015-2022 Corrient '!O$5:O$1012,'PIB-Mpal 2015-2022 Corrient '!$A$5:$A$1012,$W$2,'PIB-Mpal 2015-2022 Corrient '!$E$5:$E$1012,$A96)</f>
        <v>15.32419161839958</v>
      </c>
      <c r="K96" s="51">
        <f>SUMIFS('PIB-Mpal 2015-2022 Corrient '!P$5:P$1012,'PIB-Mpal 2015-2022 Corrient '!$A$5:$A$1012,$W$2,'PIB-Mpal 2015-2022 Corrient '!$E$5:$E$1012,$A96)</f>
        <v>2.253604724288585</v>
      </c>
      <c r="L96" s="51">
        <f>SUMIFS('PIB-Mpal 2015-2022 Corrient '!Q$5:Q$1012,'PIB-Mpal 2015-2022 Corrient '!$A$5:$A$1012,$W$2,'PIB-Mpal 2015-2022 Corrient '!$E$5:$E$1012,$A96)</f>
        <v>1.1293889786435953</v>
      </c>
      <c r="M96" s="51">
        <f>SUMIFS('PIB-Mpal 2015-2022 Corrient '!R$5:R$1012,'PIB-Mpal 2015-2022 Corrient '!$A$5:$A$1012,$W$2,'PIB-Mpal 2015-2022 Corrient '!$E$5:$E$1012,$A96)</f>
        <v>7.234979709957095</v>
      </c>
      <c r="N96" s="51">
        <f>SUMIFS('PIB-Mpal 2015-2022 Corrient '!S$5:S$1012,'PIB-Mpal 2015-2022 Corrient '!$A$5:$A$1012,$W$2,'PIB-Mpal 2015-2022 Corrient '!$E$5:$E$1012,$A96)</f>
        <v>13.601753044123997</v>
      </c>
      <c r="O96" s="51">
        <f>SUMIFS('PIB-Mpal 2015-2022 Corrient '!T$5:T$1012,'PIB-Mpal 2015-2022 Corrient '!$A$5:$A$1012,$W$2,'PIB-Mpal 2015-2022 Corrient '!$E$5:$E$1012,$A96)</f>
        <v>17.30780511648288</v>
      </c>
      <c r="P96" s="153">
        <f>SUMIFS('PIB-Mpal 2015-2022 Corrient '!U$5:U$1012,'PIB-Mpal 2015-2022 Corrient '!$A$5:$A$1012,$W$2,'PIB-Mpal 2015-2022 Corrient '!$E$5:$E$1012,$A96)</f>
        <v>4.092039978573741</v>
      </c>
      <c r="Q96" s="159">
        <f>SUMIFS('PIB-Mpal 2015-2022 Corrient '!J$5:J$1012,'PIB-Mpal 2015-2022 Corrient '!$A$5:$A$1012,$W$2,'PIB-Mpal 2015-2022 Corrient '!$E$5:$E$1012,$A96)</f>
        <v>50.81619203408518</v>
      </c>
      <c r="R96" s="52">
        <f>SUMIFS('PIB-Mpal 2015-2022 Corrient '!M$5:M$1012,'PIB-Mpal 2015-2022 Corrient '!$A$5:$A$1012,$W$2,'PIB-Mpal 2015-2022 Corrient '!$E$5:$E$1012,$A96)</f>
        <v>16.132324321907337</v>
      </c>
      <c r="S96" s="53">
        <f>SUMIFS('PIB-Mpal 2015-2022 Corrient '!V$5:V$1012,'PIB-Mpal 2015-2022 Corrient '!$A$5:$A$1012,$W$2,'PIB-Mpal 2015-2022 Corrient '!$E$5:$E$1012,$A96)</f>
        <v>89.7126965247106</v>
      </c>
      <c r="T96" s="210">
        <f>SUMIFS('PIB-Mpal 2015-2022 Corrient '!W$5:W$1012,'PIB-Mpal 2015-2022 Corrient '!$A$5:$A$1012,$W$2,'PIB-Mpal 2015-2022 Corrient '!$E$5:$E$1012,$A96)</f>
        <v>156.6612128807031</v>
      </c>
      <c r="U96" s="206">
        <f>SUMIFS('PIB-Mpal 2015-2022 Corrient '!X$5:X$1012,'PIB-Mpal 2015-2022 Corrient '!$A$5:$A$1012,$W$2,'PIB-Mpal 2015-2022 Corrient '!$E$5:$E$1012,$A96)</f>
        <v>17.54857210447872</v>
      </c>
      <c r="V96" s="90">
        <f>SUMIFS('PIB-Mpal 2015-2022 Corrient '!Y$5:Y$1012,'PIB-Mpal 2015-2022 Corrient '!$A$5:$A$1012,$W$2,'PIB-Mpal 2015-2022 Corrient '!$E$5:$E$1012,$A96)</f>
        <v>174.2097849851818</v>
      </c>
      <c r="W96" s="94">
        <f t="shared" si="14"/>
        <v>0.0008197530524580077</v>
      </c>
      <c r="X96" s="273">
        <f>INDEX(POBLACION!$C$4:$W$128,MATCH(A96,POBLACION!$A$4:$A$128,0),MATCH($W$2,POBLACION!$C$3:$W$3,0))</f>
        <v>10629</v>
      </c>
      <c r="Y96" s="263">
        <f t="shared" si="15"/>
        <v>14739.035928187326</v>
      </c>
      <c r="Z96" s="275">
        <f t="shared" si="16"/>
        <v>16390.04468766411</v>
      </c>
      <c r="AA96" s="278">
        <f t="shared" si="17"/>
        <v>4.1684690775012365</v>
      </c>
      <c r="AB96" s="278">
        <f t="shared" si="18"/>
        <v>4.21458013768151</v>
      </c>
      <c r="AG96" s="287"/>
      <c r="AH96" s="288"/>
      <c r="AI96" s="289"/>
      <c r="AJ96" s="282"/>
      <c r="AK96" s="282"/>
      <c r="AL96" s="282"/>
      <c r="AM96" s="282"/>
      <c r="AN96" s="282"/>
      <c r="AO96" s="282"/>
      <c r="AP96" s="282"/>
    </row>
    <row r="97" spans="1:42" ht="15">
      <c r="A97" s="35" t="s">
        <v>274</v>
      </c>
      <c r="B97" s="32" t="s">
        <v>118</v>
      </c>
      <c r="C97" s="33" t="s">
        <v>371</v>
      </c>
      <c r="D97" s="32" t="s">
        <v>138</v>
      </c>
      <c r="E97" s="51">
        <f>SUMIFS('PIB-Mpal 2015-2022 Corrient '!H$5:H$1012,'PIB-Mpal 2015-2022 Corrient '!$A$5:$A$1012,$W$2,'PIB-Mpal 2015-2022 Corrient '!$E$5:$E$1012,$A97)</f>
        <v>45.648212347444</v>
      </c>
      <c r="F97" s="51">
        <f>SUMIFS('PIB-Mpal 2015-2022 Corrient '!I$5:I$1012,'PIB-Mpal 2015-2022 Corrient '!$A$5:$A$1012,$W$2,'PIB-Mpal 2015-2022 Corrient '!$E$5:$E$1012,$A97)</f>
        <v>26.835914976289658</v>
      </c>
      <c r="G97" s="51">
        <f>SUMIFS('PIB-Mpal 2015-2022 Corrient '!K$5:K$1012,'PIB-Mpal 2015-2022 Corrient '!$A$5:$A$1012,$W$2,'PIB-Mpal 2015-2022 Corrient '!$E$5:$E$1012,$A97)</f>
        <v>2212.6274690488535</v>
      </c>
      <c r="H97" s="51">
        <f>SUMIFS('PIB-Mpal 2015-2022 Corrient '!L$5:L$1012,'PIB-Mpal 2015-2022 Corrient '!$A$5:$A$1012,$W$2,'PIB-Mpal 2015-2022 Corrient '!$E$5:$E$1012,$A97)</f>
        <v>299.84380772922805</v>
      </c>
      <c r="I97" s="51">
        <f>SUMIFS('PIB-Mpal 2015-2022 Corrient '!N$5:N$1012,'PIB-Mpal 2015-2022 Corrient '!$A$5:$A$1012,$W$2,'PIB-Mpal 2015-2022 Corrient '!$E$5:$E$1012,$A97)</f>
        <v>242.7173767719035</v>
      </c>
      <c r="J97" s="51">
        <f>SUMIFS('PIB-Mpal 2015-2022 Corrient '!O$5:O$1012,'PIB-Mpal 2015-2022 Corrient '!$A$5:$A$1012,$W$2,'PIB-Mpal 2015-2022 Corrient '!$E$5:$E$1012,$A97)</f>
        <v>1102.5602893238506</v>
      </c>
      <c r="K97" s="51">
        <f>SUMIFS('PIB-Mpal 2015-2022 Corrient '!P$5:P$1012,'PIB-Mpal 2015-2022 Corrient '!$A$5:$A$1012,$W$2,'PIB-Mpal 2015-2022 Corrient '!$E$5:$E$1012,$A97)</f>
        <v>77.99159509150205</v>
      </c>
      <c r="L97" s="51">
        <f>SUMIFS('PIB-Mpal 2015-2022 Corrient '!Q$5:Q$1012,'PIB-Mpal 2015-2022 Corrient '!$A$5:$A$1012,$W$2,'PIB-Mpal 2015-2022 Corrient '!$E$5:$E$1012,$A97)</f>
        <v>81.42721502223654</v>
      </c>
      <c r="M97" s="51">
        <f>SUMIFS('PIB-Mpal 2015-2022 Corrient '!R$5:R$1012,'PIB-Mpal 2015-2022 Corrient '!$A$5:$A$1012,$W$2,'PIB-Mpal 2015-2022 Corrient '!$E$5:$E$1012,$A97)</f>
        <v>272.3952430111912</v>
      </c>
      <c r="N97" s="51">
        <f>SUMIFS('PIB-Mpal 2015-2022 Corrient '!S$5:S$1012,'PIB-Mpal 2015-2022 Corrient '!$A$5:$A$1012,$W$2,'PIB-Mpal 2015-2022 Corrient '!$E$5:$E$1012,$A97)</f>
        <v>338.1435650549039</v>
      </c>
      <c r="O97" s="51">
        <f>SUMIFS('PIB-Mpal 2015-2022 Corrient '!T$5:T$1012,'PIB-Mpal 2015-2022 Corrient '!$A$5:$A$1012,$W$2,'PIB-Mpal 2015-2022 Corrient '!$E$5:$E$1012,$A97)</f>
        <v>339.51613097768046</v>
      </c>
      <c r="P97" s="153">
        <f>SUMIFS('PIB-Mpal 2015-2022 Corrient '!U$5:U$1012,'PIB-Mpal 2015-2022 Corrient '!$A$5:$A$1012,$W$2,'PIB-Mpal 2015-2022 Corrient '!$E$5:$E$1012,$A97)</f>
        <v>98.39233604816805</v>
      </c>
      <c r="Q97" s="159">
        <f>SUMIFS('PIB-Mpal 2015-2022 Corrient '!J$5:J$1012,'PIB-Mpal 2015-2022 Corrient '!$A$5:$A$1012,$W$2,'PIB-Mpal 2015-2022 Corrient '!$E$5:$E$1012,$A97)</f>
        <v>72.48412732373366</v>
      </c>
      <c r="R97" s="52">
        <f>SUMIFS('PIB-Mpal 2015-2022 Corrient '!M$5:M$1012,'PIB-Mpal 2015-2022 Corrient '!$A$5:$A$1012,$W$2,'PIB-Mpal 2015-2022 Corrient '!$E$5:$E$1012,$A97)</f>
        <v>2512.4712767780816</v>
      </c>
      <c r="S97" s="53">
        <f>SUMIFS('PIB-Mpal 2015-2022 Corrient '!V$5:V$1012,'PIB-Mpal 2015-2022 Corrient '!$A$5:$A$1012,$W$2,'PIB-Mpal 2015-2022 Corrient '!$E$5:$E$1012,$A97)</f>
        <v>2553.143751301436</v>
      </c>
      <c r="T97" s="210">
        <f>SUMIFS('PIB-Mpal 2015-2022 Corrient '!W$5:W$1012,'PIB-Mpal 2015-2022 Corrient '!$A$5:$A$1012,$W$2,'PIB-Mpal 2015-2022 Corrient '!$E$5:$E$1012,$A97)</f>
        <v>5138.099155403251</v>
      </c>
      <c r="U97" s="206">
        <f>SUMIFS('PIB-Mpal 2015-2022 Corrient '!X$5:X$1012,'PIB-Mpal 2015-2022 Corrient '!$A$5:$A$1012,$W$2,'PIB-Mpal 2015-2022 Corrient '!$E$5:$E$1012,$A97)</f>
        <v>575.5496325514628</v>
      </c>
      <c r="V97" s="90">
        <f>SUMIFS('PIB-Mpal 2015-2022 Corrient '!Y$5:Y$1012,'PIB-Mpal 2015-2022 Corrient '!$A$5:$A$1012,$W$2,'PIB-Mpal 2015-2022 Corrient '!$E$5:$E$1012,$A97)</f>
        <v>5713.648787954713</v>
      </c>
      <c r="W97" s="94">
        <f t="shared" si="14"/>
        <v>0.026885866571715655</v>
      </c>
      <c r="X97" s="273">
        <f>INDEX(POBLACION!$C$4:$W$128,MATCH(A97,POBLACION!$A$4:$A$128,0),MATCH($W$2,POBLACION!$C$3:$W$3,0))</f>
        <v>144418</v>
      </c>
      <c r="Y97" s="263">
        <f t="shared" si="15"/>
        <v>35577.96919638307</v>
      </c>
      <c r="Z97" s="275">
        <f t="shared" si="16"/>
        <v>39563.273192778695</v>
      </c>
      <c r="AA97" s="278">
        <f t="shared" si="17"/>
        <v>4.551181154766016</v>
      </c>
      <c r="AB97" s="278">
        <f t="shared" si="18"/>
        <v>4.597292214946289</v>
      </c>
      <c r="AG97" s="287"/>
      <c r="AH97" s="288"/>
      <c r="AI97" s="289"/>
      <c r="AJ97" s="282"/>
      <c r="AK97" s="282"/>
      <c r="AL97" s="282"/>
      <c r="AM97" s="282"/>
      <c r="AN97" s="282"/>
      <c r="AO97" s="282"/>
      <c r="AP97" s="282"/>
    </row>
    <row r="98" spans="1:42" ht="15">
      <c r="A98" s="35" t="s">
        <v>275</v>
      </c>
      <c r="B98" s="32" t="s">
        <v>118</v>
      </c>
      <c r="C98" s="33" t="s">
        <v>413</v>
      </c>
      <c r="D98" s="32" t="s">
        <v>139</v>
      </c>
      <c r="E98" s="51">
        <f>SUMIFS('PIB-Mpal 2015-2022 Corrient '!H$5:H$1012,'PIB-Mpal 2015-2022 Corrient '!$A$5:$A$1012,$W$2,'PIB-Mpal 2015-2022 Corrient '!$E$5:$E$1012,$A98)</f>
        <v>14.61316538935113</v>
      </c>
      <c r="F98" s="51">
        <f>SUMIFS('PIB-Mpal 2015-2022 Corrient '!I$5:I$1012,'PIB-Mpal 2015-2022 Corrient '!$A$5:$A$1012,$W$2,'PIB-Mpal 2015-2022 Corrient '!$E$5:$E$1012,$A98)</f>
        <v>16.565789344881296</v>
      </c>
      <c r="G98" s="51">
        <f>SUMIFS('PIB-Mpal 2015-2022 Corrient '!K$5:K$1012,'PIB-Mpal 2015-2022 Corrient '!$A$5:$A$1012,$W$2,'PIB-Mpal 2015-2022 Corrient '!$E$5:$E$1012,$A98)</f>
        <v>21.615814806599303</v>
      </c>
      <c r="H98" s="51">
        <f>SUMIFS('PIB-Mpal 2015-2022 Corrient '!L$5:L$1012,'PIB-Mpal 2015-2022 Corrient '!$A$5:$A$1012,$W$2,'PIB-Mpal 2015-2022 Corrient '!$E$5:$E$1012,$A98)</f>
        <v>50.52962502552012</v>
      </c>
      <c r="I98" s="51">
        <f>SUMIFS('PIB-Mpal 2015-2022 Corrient '!N$5:N$1012,'PIB-Mpal 2015-2022 Corrient '!$A$5:$A$1012,$W$2,'PIB-Mpal 2015-2022 Corrient '!$E$5:$E$1012,$A98)</f>
        <v>80.78831742552026</v>
      </c>
      <c r="J98" s="51">
        <f>SUMIFS('PIB-Mpal 2015-2022 Corrient '!O$5:O$1012,'PIB-Mpal 2015-2022 Corrient '!$A$5:$A$1012,$W$2,'PIB-Mpal 2015-2022 Corrient '!$E$5:$E$1012,$A98)</f>
        <v>268.71159885090464</v>
      </c>
      <c r="K98" s="51">
        <f>SUMIFS('PIB-Mpal 2015-2022 Corrient '!P$5:P$1012,'PIB-Mpal 2015-2022 Corrient '!$A$5:$A$1012,$W$2,'PIB-Mpal 2015-2022 Corrient '!$E$5:$E$1012,$A98)</f>
        <v>41.031941931530696</v>
      </c>
      <c r="L98" s="51">
        <f>SUMIFS('PIB-Mpal 2015-2022 Corrient '!Q$5:Q$1012,'PIB-Mpal 2015-2022 Corrient '!$A$5:$A$1012,$W$2,'PIB-Mpal 2015-2022 Corrient '!$E$5:$E$1012,$A98)</f>
        <v>18.986625833452926</v>
      </c>
      <c r="M98" s="51">
        <f>SUMIFS('PIB-Mpal 2015-2022 Corrient '!R$5:R$1012,'PIB-Mpal 2015-2022 Corrient '!$A$5:$A$1012,$W$2,'PIB-Mpal 2015-2022 Corrient '!$E$5:$E$1012,$A98)</f>
        <v>163.49588854018015</v>
      </c>
      <c r="N98" s="51">
        <f>SUMIFS('PIB-Mpal 2015-2022 Corrient '!S$5:S$1012,'PIB-Mpal 2015-2022 Corrient '!$A$5:$A$1012,$W$2,'PIB-Mpal 2015-2022 Corrient '!$E$5:$E$1012,$A98)</f>
        <v>152.83518001757872</v>
      </c>
      <c r="O98" s="51">
        <f>SUMIFS('PIB-Mpal 2015-2022 Corrient '!T$5:T$1012,'PIB-Mpal 2015-2022 Corrient '!$A$5:$A$1012,$W$2,'PIB-Mpal 2015-2022 Corrient '!$E$5:$E$1012,$A98)</f>
        <v>288.61759707242663</v>
      </c>
      <c r="P98" s="153">
        <f>SUMIFS('PIB-Mpal 2015-2022 Corrient '!U$5:U$1012,'PIB-Mpal 2015-2022 Corrient '!$A$5:$A$1012,$W$2,'PIB-Mpal 2015-2022 Corrient '!$E$5:$E$1012,$A98)</f>
        <v>74.82489954505166</v>
      </c>
      <c r="Q98" s="159">
        <f>SUMIFS('PIB-Mpal 2015-2022 Corrient '!J$5:J$1012,'PIB-Mpal 2015-2022 Corrient '!$A$5:$A$1012,$W$2,'PIB-Mpal 2015-2022 Corrient '!$E$5:$E$1012,$A98)</f>
        <v>31.178954734232427</v>
      </c>
      <c r="R98" s="52">
        <f>SUMIFS('PIB-Mpal 2015-2022 Corrient '!M$5:M$1012,'PIB-Mpal 2015-2022 Corrient '!$A$5:$A$1012,$W$2,'PIB-Mpal 2015-2022 Corrient '!$E$5:$E$1012,$A98)</f>
        <v>72.14543983211942</v>
      </c>
      <c r="S98" s="53">
        <f>SUMIFS('PIB-Mpal 2015-2022 Corrient '!V$5:V$1012,'PIB-Mpal 2015-2022 Corrient '!$A$5:$A$1012,$W$2,'PIB-Mpal 2015-2022 Corrient '!$E$5:$E$1012,$A98)</f>
        <v>1089.2920492166456</v>
      </c>
      <c r="T98" s="210">
        <f>SUMIFS('PIB-Mpal 2015-2022 Corrient '!W$5:W$1012,'PIB-Mpal 2015-2022 Corrient '!$A$5:$A$1012,$W$2,'PIB-Mpal 2015-2022 Corrient '!$E$5:$E$1012,$A98)</f>
        <v>1192.6164437829973</v>
      </c>
      <c r="U98" s="206">
        <f>SUMIFS('PIB-Mpal 2015-2022 Corrient '!X$5:X$1012,'PIB-Mpal 2015-2022 Corrient '!$A$5:$A$1012,$W$2,'PIB-Mpal 2015-2022 Corrient '!$E$5:$E$1012,$A98)</f>
        <v>133.5921972763613</v>
      </c>
      <c r="V98" s="90">
        <f>SUMIFS('PIB-Mpal 2015-2022 Corrient '!Y$5:Y$1012,'PIB-Mpal 2015-2022 Corrient '!$A$5:$A$1012,$W$2,'PIB-Mpal 2015-2022 Corrient '!$E$5:$E$1012,$A98)</f>
        <v>1326.2086410593586</v>
      </c>
      <c r="W98" s="94">
        <f t="shared" si="14"/>
        <v>0.006240542583742176</v>
      </c>
      <c r="X98" s="273">
        <f>INDEX(POBLACION!$C$4:$W$128,MATCH(A98,POBLACION!$A$4:$A$128,0),MATCH($W$2,POBLACION!$C$3:$W$3,0))</f>
        <v>16687</v>
      </c>
      <c r="Y98" s="263">
        <f t="shared" si="15"/>
        <v>71469.79347893553</v>
      </c>
      <c r="Z98" s="275">
        <f t="shared" si="16"/>
        <v>79475.55828245691</v>
      </c>
      <c r="AA98" s="278">
        <f t="shared" si="17"/>
        <v>4.854122527153801</v>
      </c>
      <c r="AB98" s="278">
        <f t="shared" si="18"/>
        <v>4.900233587334075</v>
      </c>
      <c r="AG98" s="287"/>
      <c r="AH98" s="288"/>
      <c r="AI98" s="289"/>
      <c r="AJ98" s="282"/>
      <c r="AK98" s="282"/>
      <c r="AL98" s="282"/>
      <c r="AM98" s="282"/>
      <c r="AN98" s="282"/>
      <c r="AO98" s="282"/>
      <c r="AP98" s="282"/>
    </row>
    <row r="99" spans="1:42" ht="15">
      <c r="A99" s="35" t="s">
        <v>276</v>
      </c>
      <c r="B99" s="32" t="s">
        <v>118</v>
      </c>
      <c r="C99" s="33" t="s">
        <v>413</v>
      </c>
      <c r="D99" s="32" t="s">
        <v>140</v>
      </c>
      <c r="E99" s="51">
        <f>SUMIFS('PIB-Mpal 2015-2022 Corrient '!H$5:H$1012,'PIB-Mpal 2015-2022 Corrient '!$A$5:$A$1012,$W$2,'PIB-Mpal 2015-2022 Corrient '!$E$5:$E$1012,$A99)</f>
        <v>10.208950108502114</v>
      </c>
      <c r="F99" s="51">
        <f>SUMIFS('PIB-Mpal 2015-2022 Corrient '!I$5:I$1012,'PIB-Mpal 2015-2022 Corrient '!$A$5:$A$1012,$W$2,'PIB-Mpal 2015-2022 Corrient '!$E$5:$E$1012,$A99)</f>
        <v>0</v>
      </c>
      <c r="G99" s="51">
        <f>SUMIFS('PIB-Mpal 2015-2022 Corrient '!K$5:K$1012,'PIB-Mpal 2015-2022 Corrient '!$A$5:$A$1012,$W$2,'PIB-Mpal 2015-2022 Corrient '!$E$5:$E$1012,$A99)</f>
        <v>1.4316178695044566</v>
      </c>
      <c r="H99" s="51">
        <f>SUMIFS('PIB-Mpal 2015-2022 Corrient '!L$5:L$1012,'PIB-Mpal 2015-2022 Corrient '!$A$5:$A$1012,$W$2,'PIB-Mpal 2015-2022 Corrient '!$E$5:$E$1012,$A99)</f>
        <v>4.791548549751363</v>
      </c>
      <c r="I99" s="51">
        <f>SUMIFS('PIB-Mpal 2015-2022 Corrient '!N$5:N$1012,'PIB-Mpal 2015-2022 Corrient '!$A$5:$A$1012,$W$2,'PIB-Mpal 2015-2022 Corrient '!$E$5:$E$1012,$A99)</f>
        <v>11.65065666783636</v>
      </c>
      <c r="J99" s="51">
        <f>SUMIFS('PIB-Mpal 2015-2022 Corrient '!O$5:O$1012,'PIB-Mpal 2015-2022 Corrient '!$A$5:$A$1012,$W$2,'PIB-Mpal 2015-2022 Corrient '!$E$5:$E$1012,$A99)</f>
        <v>16.273190756010564</v>
      </c>
      <c r="K99" s="51">
        <f>SUMIFS('PIB-Mpal 2015-2022 Corrient '!P$5:P$1012,'PIB-Mpal 2015-2022 Corrient '!$A$5:$A$1012,$W$2,'PIB-Mpal 2015-2022 Corrient '!$E$5:$E$1012,$A99)</f>
        <v>4.06861907529389</v>
      </c>
      <c r="L99" s="51">
        <f>SUMIFS('PIB-Mpal 2015-2022 Corrient '!Q$5:Q$1012,'PIB-Mpal 2015-2022 Corrient '!$A$5:$A$1012,$W$2,'PIB-Mpal 2015-2022 Corrient '!$E$5:$E$1012,$A99)</f>
        <v>1.191447809554455</v>
      </c>
      <c r="M99" s="51">
        <f>SUMIFS('PIB-Mpal 2015-2022 Corrient '!R$5:R$1012,'PIB-Mpal 2015-2022 Corrient '!$A$5:$A$1012,$W$2,'PIB-Mpal 2015-2022 Corrient '!$E$5:$E$1012,$A99)</f>
        <v>12.014442173265234</v>
      </c>
      <c r="N99" s="51">
        <f>SUMIFS('PIB-Mpal 2015-2022 Corrient '!S$5:S$1012,'PIB-Mpal 2015-2022 Corrient '!$A$5:$A$1012,$W$2,'PIB-Mpal 2015-2022 Corrient '!$E$5:$E$1012,$A99)</f>
        <v>10.500721640344347</v>
      </c>
      <c r="O99" s="51">
        <f>SUMIFS('PIB-Mpal 2015-2022 Corrient '!T$5:T$1012,'PIB-Mpal 2015-2022 Corrient '!$A$5:$A$1012,$W$2,'PIB-Mpal 2015-2022 Corrient '!$E$5:$E$1012,$A99)</f>
        <v>21.388610862213547</v>
      </c>
      <c r="P99" s="153">
        <f>SUMIFS('PIB-Mpal 2015-2022 Corrient '!U$5:U$1012,'PIB-Mpal 2015-2022 Corrient '!$A$5:$A$1012,$W$2,'PIB-Mpal 2015-2022 Corrient '!$E$5:$E$1012,$A99)</f>
        <v>6.092201294009813</v>
      </c>
      <c r="Q99" s="159">
        <f>SUMIFS('PIB-Mpal 2015-2022 Corrient '!J$5:J$1012,'PIB-Mpal 2015-2022 Corrient '!$A$5:$A$1012,$W$2,'PIB-Mpal 2015-2022 Corrient '!$E$5:$E$1012,$A99)</f>
        <v>10.208950108502114</v>
      </c>
      <c r="R99" s="52">
        <f>SUMIFS('PIB-Mpal 2015-2022 Corrient '!M$5:M$1012,'PIB-Mpal 2015-2022 Corrient '!$A$5:$A$1012,$W$2,'PIB-Mpal 2015-2022 Corrient '!$E$5:$E$1012,$A99)</f>
        <v>6.22316641925582</v>
      </c>
      <c r="S99" s="53">
        <f>SUMIFS('PIB-Mpal 2015-2022 Corrient '!V$5:V$1012,'PIB-Mpal 2015-2022 Corrient '!$A$5:$A$1012,$W$2,'PIB-Mpal 2015-2022 Corrient '!$E$5:$E$1012,$A99)</f>
        <v>83.1798902785282</v>
      </c>
      <c r="T99" s="210">
        <f>SUMIFS('PIB-Mpal 2015-2022 Corrient '!W$5:W$1012,'PIB-Mpal 2015-2022 Corrient '!$A$5:$A$1012,$W$2,'PIB-Mpal 2015-2022 Corrient '!$E$5:$E$1012,$A99)</f>
        <v>99.61200680628613</v>
      </c>
      <c r="U99" s="206">
        <f>SUMIFS('PIB-Mpal 2015-2022 Corrient '!X$5:X$1012,'PIB-Mpal 2015-2022 Corrient '!$A$5:$A$1012,$W$2,'PIB-Mpal 2015-2022 Corrient '!$E$5:$E$1012,$A99)</f>
        <v>11.158144710925155</v>
      </c>
      <c r="V99" s="90">
        <f>SUMIFS('PIB-Mpal 2015-2022 Corrient '!Y$5:Y$1012,'PIB-Mpal 2015-2022 Corrient '!$A$5:$A$1012,$W$2,'PIB-Mpal 2015-2022 Corrient '!$E$5:$E$1012,$A99)</f>
        <v>110.77015151721129</v>
      </c>
      <c r="W99" s="94">
        <f t="shared" si="14"/>
        <v>0.0005212346128272515</v>
      </c>
      <c r="X99" s="273">
        <f>INDEX(POBLACION!$C$4:$W$128,MATCH(A99,POBLACION!$A$4:$A$128,0),MATCH($W$2,POBLACION!$C$3:$W$3,0))</f>
        <v>5901</v>
      </c>
      <c r="Y99" s="263">
        <f t="shared" si="15"/>
        <v>16880.52987735742</v>
      </c>
      <c r="Z99" s="275">
        <f t="shared" si="16"/>
        <v>18771.420355399303</v>
      </c>
      <c r="AA99" s="278">
        <f t="shared" si="17"/>
        <v>4.227386074943701</v>
      </c>
      <c r="AB99" s="278">
        <f t="shared" si="18"/>
        <v>4.273497135123975</v>
      </c>
      <c r="AG99" s="287"/>
      <c r="AH99" s="288"/>
      <c r="AI99" s="289"/>
      <c r="AJ99" s="282"/>
      <c r="AK99" s="282"/>
      <c r="AL99" s="282"/>
      <c r="AM99" s="282"/>
      <c r="AN99" s="282"/>
      <c r="AO99" s="282"/>
      <c r="AP99" s="282"/>
    </row>
    <row r="100" spans="1:42" ht="15">
      <c r="A100" s="35" t="s">
        <v>277</v>
      </c>
      <c r="B100" s="32" t="s">
        <v>118</v>
      </c>
      <c r="C100" s="33" t="s">
        <v>413</v>
      </c>
      <c r="D100" s="32" t="s">
        <v>141</v>
      </c>
      <c r="E100" s="51">
        <f>SUMIFS('PIB-Mpal 2015-2022 Corrient '!H$5:H$1012,'PIB-Mpal 2015-2022 Corrient '!$A$5:$A$1012,$W$2,'PIB-Mpal 2015-2022 Corrient '!$E$5:$E$1012,$A100)</f>
        <v>13.186358207660911</v>
      </c>
      <c r="F100" s="51">
        <f>SUMIFS('PIB-Mpal 2015-2022 Corrient '!I$5:I$1012,'PIB-Mpal 2015-2022 Corrient '!$A$5:$A$1012,$W$2,'PIB-Mpal 2015-2022 Corrient '!$E$5:$E$1012,$A100)</f>
        <v>0</v>
      </c>
      <c r="G100" s="51">
        <f>SUMIFS('PIB-Mpal 2015-2022 Corrient '!K$5:K$1012,'PIB-Mpal 2015-2022 Corrient '!$A$5:$A$1012,$W$2,'PIB-Mpal 2015-2022 Corrient '!$E$5:$E$1012,$A100)</f>
        <v>4.431618838944539</v>
      </c>
      <c r="H100" s="51">
        <f>SUMIFS('PIB-Mpal 2015-2022 Corrient '!L$5:L$1012,'PIB-Mpal 2015-2022 Corrient '!$A$5:$A$1012,$W$2,'PIB-Mpal 2015-2022 Corrient '!$E$5:$E$1012,$A100)</f>
        <v>8.253935902550836</v>
      </c>
      <c r="I100" s="51">
        <f>SUMIFS('PIB-Mpal 2015-2022 Corrient '!N$5:N$1012,'PIB-Mpal 2015-2022 Corrient '!$A$5:$A$1012,$W$2,'PIB-Mpal 2015-2022 Corrient '!$E$5:$E$1012,$A100)</f>
        <v>48.50939854904075</v>
      </c>
      <c r="J100" s="51">
        <f>SUMIFS('PIB-Mpal 2015-2022 Corrient '!O$5:O$1012,'PIB-Mpal 2015-2022 Corrient '!$A$5:$A$1012,$W$2,'PIB-Mpal 2015-2022 Corrient '!$E$5:$E$1012,$A100)</f>
        <v>23.14657052836685</v>
      </c>
      <c r="K100" s="51">
        <f>SUMIFS('PIB-Mpal 2015-2022 Corrient '!P$5:P$1012,'PIB-Mpal 2015-2022 Corrient '!$A$5:$A$1012,$W$2,'PIB-Mpal 2015-2022 Corrient '!$E$5:$E$1012,$A100)</f>
        <v>5.059515429398112</v>
      </c>
      <c r="L100" s="51">
        <f>SUMIFS('PIB-Mpal 2015-2022 Corrient '!Q$5:Q$1012,'PIB-Mpal 2015-2022 Corrient '!$A$5:$A$1012,$W$2,'PIB-Mpal 2015-2022 Corrient '!$E$5:$E$1012,$A100)</f>
        <v>1.4825416300522019</v>
      </c>
      <c r="M100" s="51">
        <f>SUMIFS('PIB-Mpal 2015-2022 Corrient '!R$5:R$1012,'PIB-Mpal 2015-2022 Corrient '!$A$5:$A$1012,$W$2,'PIB-Mpal 2015-2022 Corrient '!$E$5:$E$1012,$A100)</f>
        <v>11.797396856612842</v>
      </c>
      <c r="N100" s="51">
        <f>SUMIFS('PIB-Mpal 2015-2022 Corrient '!S$5:S$1012,'PIB-Mpal 2015-2022 Corrient '!$A$5:$A$1012,$W$2,'PIB-Mpal 2015-2022 Corrient '!$E$5:$E$1012,$A100)</f>
        <v>19.64923132455549</v>
      </c>
      <c r="O100" s="51">
        <f>SUMIFS('PIB-Mpal 2015-2022 Corrient '!T$5:T$1012,'PIB-Mpal 2015-2022 Corrient '!$A$5:$A$1012,$W$2,'PIB-Mpal 2015-2022 Corrient '!$E$5:$E$1012,$A100)</f>
        <v>20.657394374857116</v>
      </c>
      <c r="P100" s="153">
        <f>SUMIFS('PIB-Mpal 2015-2022 Corrient '!U$5:U$1012,'PIB-Mpal 2015-2022 Corrient '!$A$5:$A$1012,$W$2,'PIB-Mpal 2015-2022 Corrient '!$E$5:$E$1012,$A100)</f>
        <v>6.8325134901751845</v>
      </c>
      <c r="Q100" s="159">
        <f>SUMIFS('PIB-Mpal 2015-2022 Corrient '!J$5:J$1012,'PIB-Mpal 2015-2022 Corrient '!$A$5:$A$1012,$W$2,'PIB-Mpal 2015-2022 Corrient '!$E$5:$E$1012,$A100)</f>
        <v>13.186358207660911</v>
      </c>
      <c r="R100" s="52">
        <f>SUMIFS('PIB-Mpal 2015-2022 Corrient '!M$5:M$1012,'PIB-Mpal 2015-2022 Corrient '!$A$5:$A$1012,$W$2,'PIB-Mpal 2015-2022 Corrient '!$E$5:$E$1012,$A100)</f>
        <v>12.685554741495375</v>
      </c>
      <c r="S100" s="53">
        <f>SUMIFS('PIB-Mpal 2015-2022 Corrient '!V$5:V$1012,'PIB-Mpal 2015-2022 Corrient '!$A$5:$A$1012,$W$2,'PIB-Mpal 2015-2022 Corrient '!$E$5:$E$1012,$A100)</f>
        <v>137.13456218305853</v>
      </c>
      <c r="T100" s="210">
        <f>SUMIFS('PIB-Mpal 2015-2022 Corrient '!W$5:W$1012,'PIB-Mpal 2015-2022 Corrient '!$A$5:$A$1012,$W$2,'PIB-Mpal 2015-2022 Corrient '!$E$5:$E$1012,$A100)</f>
        <v>163.0064751322148</v>
      </c>
      <c r="U100" s="206">
        <f>SUMIFS('PIB-Mpal 2015-2022 Corrient '!X$5:X$1012,'PIB-Mpal 2015-2022 Corrient '!$A$5:$A$1012,$W$2,'PIB-Mpal 2015-2022 Corrient '!$E$5:$E$1012,$A100)</f>
        <v>18.25934339301249</v>
      </c>
      <c r="V100" s="90">
        <f>SUMIFS('PIB-Mpal 2015-2022 Corrient '!Y$5:Y$1012,'PIB-Mpal 2015-2022 Corrient '!$A$5:$A$1012,$W$2,'PIB-Mpal 2015-2022 Corrient '!$E$5:$E$1012,$A100)</f>
        <v>181.2658185252273</v>
      </c>
      <c r="W100" s="94">
        <f t="shared" si="14"/>
        <v>0.0008529555791311815</v>
      </c>
      <c r="X100" s="273">
        <f>INDEX(POBLACION!$C$4:$W$128,MATCH(A100,POBLACION!$A$4:$A$128,0),MATCH($W$2,POBLACION!$C$3:$W$3,0))</f>
        <v>13564</v>
      </c>
      <c r="Y100" s="263">
        <f t="shared" si="15"/>
        <v>12017.581475391831</v>
      </c>
      <c r="Z100" s="275">
        <f t="shared" si="16"/>
        <v>13363.743624684997</v>
      </c>
      <c r="AA100" s="278">
        <f t="shared" si="17"/>
        <v>4.0798170751895455</v>
      </c>
      <c r="AB100" s="278">
        <f t="shared" si="18"/>
        <v>4.125928135369819</v>
      </c>
      <c r="AG100" s="287"/>
      <c r="AH100" s="288"/>
      <c r="AI100" s="289"/>
      <c r="AJ100" s="282"/>
      <c r="AK100" s="282"/>
      <c r="AL100" s="282"/>
      <c r="AM100" s="282"/>
      <c r="AN100" s="282"/>
      <c r="AO100" s="282"/>
      <c r="AP100" s="282"/>
    </row>
    <row r="101" spans="1:42" ht="15">
      <c r="A101" s="35" t="s">
        <v>278</v>
      </c>
      <c r="B101" s="32" t="s">
        <v>118</v>
      </c>
      <c r="C101" s="33" t="s">
        <v>413</v>
      </c>
      <c r="D101" s="32" t="s">
        <v>142</v>
      </c>
      <c r="E101" s="51">
        <f>SUMIFS('PIB-Mpal 2015-2022 Corrient '!H$5:H$1012,'PIB-Mpal 2015-2022 Corrient '!$A$5:$A$1012,$W$2,'PIB-Mpal 2015-2022 Corrient '!$E$5:$E$1012,$A101)</f>
        <v>15.723612150421905</v>
      </c>
      <c r="F101" s="51">
        <f>SUMIFS('PIB-Mpal 2015-2022 Corrient '!I$5:I$1012,'PIB-Mpal 2015-2022 Corrient '!$A$5:$A$1012,$W$2,'PIB-Mpal 2015-2022 Corrient '!$E$5:$E$1012,$A101)</f>
        <v>8.85014328467013</v>
      </c>
      <c r="G101" s="51">
        <f>SUMIFS('PIB-Mpal 2015-2022 Corrient '!K$5:K$1012,'PIB-Mpal 2015-2022 Corrient '!$A$5:$A$1012,$W$2,'PIB-Mpal 2015-2022 Corrient '!$E$5:$E$1012,$A101)</f>
        <v>4.604323876863257</v>
      </c>
      <c r="H101" s="51">
        <f>SUMIFS('PIB-Mpal 2015-2022 Corrient '!L$5:L$1012,'PIB-Mpal 2015-2022 Corrient '!$A$5:$A$1012,$W$2,'PIB-Mpal 2015-2022 Corrient '!$E$5:$E$1012,$A101)</f>
        <v>16.650999103781984</v>
      </c>
      <c r="I101" s="51">
        <f>SUMIFS('PIB-Mpal 2015-2022 Corrient '!N$5:N$1012,'PIB-Mpal 2015-2022 Corrient '!$A$5:$A$1012,$W$2,'PIB-Mpal 2015-2022 Corrient '!$E$5:$E$1012,$A101)</f>
        <v>73.29221413206871</v>
      </c>
      <c r="J101" s="51">
        <f>SUMIFS('PIB-Mpal 2015-2022 Corrient '!O$5:O$1012,'PIB-Mpal 2015-2022 Corrient '!$A$5:$A$1012,$W$2,'PIB-Mpal 2015-2022 Corrient '!$E$5:$E$1012,$A101)</f>
        <v>63.43116318750884</v>
      </c>
      <c r="K101" s="51">
        <f>SUMIFS('PIB-Mpal 2015-2022 Corrient '!P$5:P$1012,'PIB-Mpal 2015-2022 Corrient '!$A$5:$A$1012,$W$2,'PIB-Mpal 2015-2022 Corrient '!$E$5:$E$1012,$A101)</f>
        <v>7.259458682944522</v>
      </c>
      <c r="L101" s="51">
        <f>SUMIFS('PIB-Mpal 2015-2022 Corrient '!Q$5:Q$1012,'PIB-Mpal 2015-2022 Corrient '!$A$5:$A$1012,$W$2,'PIB-Mpal 2015-2022 Corrient '!$E$5:$E$1012,$A101)</f>
        <v>3.117332868220809</v>
      </c>
      <c r="M101" s="51">
        <f>SUMIFS('PIB-Mpal 2015-2022 Corrient '!R$5:R$1012,'PIB-Mpal 2015-2022 Corrient '!$A$5:$A$1012,$W$2,'PIB-Mpal 2015-2022 Corrient '!$E$5:$E$1012,$A101)</f>
        <v>28.291151733128793</v>
      </c>
      <c r="N101" s="51">
        <f>SUMIFS('PIB-Mpal 2015-2022 Corrient '!S$5:S$1012,'PIB-Mpal 2015-2022 Corrient '!$A$5:$A$1012,$W$2,'PIB-Mpal 2015-2022 Corrient '!$E$5:$E$1012,$A101)</f>
        <v>37.87613193387455</v>
      </c>
      <c r="O101" s="51">
        <f>SUMIFS('PIB-Mpal 2015-2022 Corrient '!T$5:T$1012,'PIB-Mpal 2015-2022 Corrient '!$A$5:$A$1012,$W$2,'PIB-Mpal 2015-2022 Corrient '!$E$5:$E$1012,$A101)</f>
        <v>37.65622280360523</v>
      </c>
      <c r="P101" s="153">
        <f>SUMIFS('PIB-Mpal 2015-2022 Corrient '!U$5:U$1012,'PIB-Mpal 2015-2022 Corrient '!$A$5:$A$1012,$W$2,'PIB-Mpal 2015-2022 Corrient '!$E$5:$E$1012,$A101)</f>
        <v>12.757123179842672</v>
      </c>
      <c r="Q101" s="159">
        <f>SUMIFS('PIB-Mpal 2015-2022 Corrient '!J$5:J$1012,'PIB-Mpal 2015-2022 Corrient '!$A$5:$A$1012,$W$2,'PIB-Mpal 2015-2022 Corrient '!$E$5:$E$1012,$A101)</f>
        <v>24.573755435092036</v>
      </c>
      <c r="R101" s="52">
        <f>SUMIFS('PIB-Mpal 2015-2022 Corrient '!M$5:M$1012,'PIB-Mpal 2015-2022 Corrient '!$A$5:$A$1012,$W$2,'PIB-Mpal 2015-2022 Corrient '!$E$5:$E$1012,$A101)</f>
        <v>21.25532298064524</v>
      </c>
      <c r="S101" s="53">
        <f>SUMIFS('PIB-Mpal 2015-2022 Corrient '!V$5:V$1012,'PIB-Mpal 2015-2022 Corrient '!$A$5:$A$1012,$W$2,'PIB-Mpal 2015-2022 Corrient '!$E$5:$E$1012,$A101)</f>
        <v>263.6807985211941</v>
      </c>
      <c r="T101" s="210">
        <f>SUMIFS('PIB-Mpal 2015-2022 Corrient '!W$5:W$1012,'PIB-Mpal 2015-2022 Corrient '!$A$5:$A$1012,$W$2,'PIB-Mpal 2015-2022 Corrient '!$E$5:$E$1012,$A101)</f>
        <v>309.5098769369314</v>
      </c>
      <c r="U101" s="206">
        <f>SUMIFS('PIB-Mpal 2015-2022 Corrient '!X$5:X$1012,'PIB-Mpal 2015-2022 Corrient '!$A$5:$A$1012,$W$2,'PIB-Mpal 2015-2022 Corrient '!$E$5:$E$1012,$A101)</f>
        <v>34.6700775042008</v>
      </c>
      <c r="V101" s="90">
        <f>SUMIFS('PIB-Mpal 2015-2022 Corrient '!Y$5:Y$1012,'PIB-Mpal 2015-2022 Corrient '!$A$5:$A$1012,$W$2,'PIB-Mpal 2015-2022 Corrient '!$E$5:$E$1012,$A101)</f>
        <v>344.17995444113217</v>
      </c>
      <c r="W101" s="94">
        <f t="shared" si="14"/>
        <v>0.0016195563772263136</v>
      </c>
      <c r="X101" s="273">
        <f>INDEX(POBLACION!$C$4:$W$128,MATCH(A101,POBLACION!$A$4:$A$128,0),MATCH($W$2,POBLACION!$C$3:$W$3,0))</f>
        <v>16352</v>
      </c>
      <c r="Y101" s="263">
        <f t="shared" si="15"/>
        <v>18927.95235671058</v>
      </c>
      <c r="Z101" s="275">
        <f t="shared" si="16"/>
        <v>21048.18703774047</v>
      </c>
      <c r="AA101" s="278">
        <f t="shared" si="17"/>
        <v>4.277103634128544</v>
      </c>
      <c r="AB101" s="278">
        <f t="shared" si="18"/>
        <v>4.323214694308818</v>
      </c>
      <c r="AG101" s="287"/>
      <c r="AH101" s="288"/>
      <c r="AI101" s="289"/>
      <c r="AJ101" s="282"/>
      <c r="AK101" s="282"/>
      <c r="AL101" s="282"/>
      <c r="AM101" s="282"/>
      <c r="AN101" s="282"/>
      <c r="AO101" s="282"/>
      <c r="AP101" s="282"/>
    </row>
    <row r="102" spans="1:42" ht="15">
      <c r="A102" s="35" t="s">
        <v>279</v>
      </c>
      <c r="B102" s="32" t="s">
        <v>118</v>
      </c>
      <c r="C102" s="33" t="s">
        <v>413</v>
      </c>
      <c r="D102" s="32" t="s">
        <v>143</v>
      </c>
      <c r="E102" s="51">
        <f>SUMIFS('PIB-Mpal 2015-2022 Corrient '!H$5:H$1012,'PIB-Mpal 2015-2022 Corrient '!$A$5:$A$1012,$W$2,'PIB-Mpal 2015-2022 Corrient '!$E$5:$E$1012,$A102)</f>
        <v>195.17223328754855</v>
      </c>
      <c r="F102" s="51">
        <f>SUMIFS('PIB-Mpal 2015-2022 Corrient '!I$5:I$1012,'PIB-Mpal 2015-2022 Corrient '!$A$5:$A$1012,$W$2,'PIB-Mpal 2015-2022 Corrient '!$E$5:$E$1012,$A102)</f>
        <v>0</v>
      </c>
      <c r="G102" s="51">
        <f>SUMIFS('PIB-Mpal 2015-2022 Corrient '!K$5:K$1012,'PIB-Mpal 2015-2022 Corrient '!$A$5:$A$1012,$W$2,'PIB-Mpal 2015-2022 Corrient '!$E$5:$E$1012,$A102)</f>
        <v>9.530138117512047</v>
      </c>
      <c r="H102" s="51">
        <f>SUMIFS('PIB-Mpal 2015-2022 Corrient '!L$5:L$1012,'PIB-Mpal 2015-2022 Corrient '!$A$5:$A$1012,$W$2,'PIB-Mpal 2015-2022 Corrient '!$E$5:$E$1012,$A102)</f>
        <v>15.087885760337011</v>
      </c>
      <c r="I102" s="51">
        <f>SUMIFS('PIB-Mpal 2015-2022 Corrient '!N$5:N$1012,'PIB-Mpal 2015-2022 Corrient '!$A$5:$A$1012,$W$2,'PIB-Mpal 2015-2022 Corrient '!$E$5:$E$1012,$A102)</f>
        <v>13.714800045649355</v>
      </c>
      <c r="J102" s="51">
        <f>SUMIFS('PIB-Mpal 2015-2022 Corrient '!O$5:O$1012,'PIB-Mpal 2015-2022 Corrient '!$A$5:$A$1012,$W$2,'PIB-Mpal 2015-2022 Corrient '!$E$5:$E$1012,$A102)</f>
        <v>50.47579899376011</v>
      </c>
      <c r="K102" s="51">
        <f>SUMIFS('PIB-Mpal 2015-2022 Corrient '!P$5:P$1012,'PIB-Mpal 2015-2022 Corrient '!$A$5:$A$1012,$W$2,'PIB-Mpal 2015-2022 Corrient '!$E$5:$E$1012,$A102)</f>
        <v>9.192232497573412</v>
      </c>
      <c r="L102" s="51">
        <f>SUMIFS('PIB-Mpal 2015-2022 Corrient '!Q$5:Q$1012,'PIB-Mpal 2015-2022 Corrient '!$A$5:$A$1012,$W$2,'PIB-Mpal 2015-2022 Corrient '!$E$5:$E$1012,$A102)</f>
        <v>3.9410701525794902</v>
      </c>
      <c r="M102" s="51">
        <f>SUMIFS('PIB-Mpal 2015-2022 Corrient '!R$5:R$1012,'PIB-Mpal 2015-2022 Corrient '!$A$5:$A$1012,$W$2,'PIB-Mpal 2015-2022 Corrient '!$E$5:$E$1012,$A102)</f>
        <v>43.79844212198208</v>
      </c>
      <c r="N102" s="51">
        <f>SUMIFS('PIB-Mpal 2015-2022 Corrient '!S$5:S$1012,'PIB-Mpal 2015-2022 Corrient '!$A$5:$A$1012,$W$2,'PIB-Mpal 2015-2022 Corrient '!$E$5:$E$1012,$A102)</f>
        <v>25.26871875989134</v>
      </c>
      <c r="O102" s="51">
        <f>SUMIFS('PIB-Mpal 2015-2022 Corrient '!T$5:T$1012,'PIB-Mpal 2015-2022 Corrient '!$A$5:$A$1012,$W$2,'PIB-Mpal 2015-2022 Corrient '!$E$5:$E$1012,$A102)</f>
        <v>43.477005855856696</v>
      </c>
      <c r="P102" s="153">
        <f>SUMIFS('PIB-Mpal 2015-2022 Corrient '!U$5:U$1012,'PIB-Mpal 2015-2022 Corrient '!$A$5:$A$1012,$W$2,'PIB-Mpal 2015-2022 Corrient '!$E$5:$E$1012,$A102)</f>
        <v>16.55429881599988</v>
      </c>
      <c r="Q102" s="159">
        <f>SUMIFS('PIB-Mpal 2015-2022 Corrient '!J$5:J$1012,'PIB-Mpal 2015-2022 Corrient '!$A$5:$A$1012,$W$2,'PIB-Mpal 2015-2022 Corrient '!$E$5:$E$1012,$A102)</f>
        <v>195.17223328754855</v>
      </c>
      <c r="R102" s="52">
        <f>SUMIFS('PIB-Mpal 2015-2022 Corrient '!M$5:M$1012,'PIB-Mpal 2015-2022 Corrient '!$A$5:$A$1012,$W$2,'PIB-Mpal 2015-2022 Corrient '!$E$5:$E$1012,$A102)</f>
        <v>24.61802387784906</v>
      </c>
      <c r="S102" s="53">
        <f>SUMIFS('PIB-Mpal 2015-2022 Corrient '!V$5:V$1012,'PIB-Mpal 2015-2022 Corrient '!$A$5:$A$1012,$W$2,'PIB-Mpal 2015-2022 Corrient '!$E$5:$E$1012,$A102)</f>
        <v>206.42236724329237</v>
      </c>
      <c r="T102" s="210">
        <f>SUMIFS('PIB-Mpal 2015-2022 Corrient '!W$5:W$1012,'PIB-Mpal 2015-2022 Corrient '!$A$5:$A$1012,$W$2,'PIB-Mpal 2015-2022 Corrient '!$E$5:$E$1012,$A102)</f>
        <v>426.21262440869</v>
      </c>
      <c r="U102" s="206">
        <f>SUMIFS('PIB-Mpal 2015-2022 Corrient '!X$5:X$1012,'PIB-Mpal 2015-2022 Corrient '!$A$5:$A$1012,$W$2,'PIB-Mpal 2015-2022 Corrient '!$E$5:$E$1012,$A102)</f>
        <v>47.74265967780139</v>
      </c>
      <c r="V102" s="90">
        <f>SUMIFS('PIB-Mpal 2015-2022 Corrient '!Y$5:Y$1012,'PIB-Mpal 2015-2022 Corrient '!$A$5:$A$1012,$W$2,'PIB-Mpal 2015-2022 Corrient '!$E$5:$E$1012,$A102)</f>
        <v>473.95528408649136</v>
      </c>
      <c r="W102" s="94">
        <f t="shared" si="14"/>
        <v>0.0022302208276736655</v>
      </c>
      <c r="X102" s="273">
        <f>INDEX(POBLACION!$C$4:$W$128,MATCH(A102,POBLACION!$A$4:$A$128,0),MATCH($W$2,POBLACION!$C$3:$W$3,0))</f>
        <v>23140</v>
      </c>
      <c r="Y102" s="263">
        <f t="shared" si="15"/>
        <v>18418.868816278737</v>
      </c>
      <c r="Z102" s="275">
        <f t="shared" si="16"/>
        <v>20482.077963979747</v>
      </c>
      <c r="AA102" s="278">
        <f t="shared" si="17"/>
        <v>4.2652629547461025</v>
      </c>
      <c r="AB102" s="278">
        <f t="shared" si="18"/>
        <v>4.311374014926376</v>
      </c>
      <c r="AG102" s="287"/>
      <c r="AH102" s="288"/>
      <c r="AI102" s="289"/>
      <c r="AJ102" s="282"/>
      <c r="AK102" s="282"/>
      <c r="AL102" s="282"/>
      <c r="AM102" s="282"/>
      <c r="AN102" s="282"/>
      <c r="AO102" s="282"/>
      <c r="AP102" s="282"/>
    </row>
    <row r="103" spans="1:42" ht="15.75" thickBot="1">
      <c r="A103" s="122" t="s">
        <v>280</v>
      </c>
      <c r="B103" s="64" t="s">
        <v>118</v>
      </c>
      <c r="C103" s="63" t="s">
        <v>370</v>
      </c>
      <c r="D103" s="64" t="s">
        <v>144</v>
      </c>
      <c r="E103" s="51">
        <f>SUMIFS('PIB-Mpal 2015-2022 Corrient '!H$5:H$1012,'PIB-Mpal 2015-2022 Corrient '!$A$5:$A$1012,$W$2,'PIB-Mpal 2015-2022 Corrient '!$E$5:$E$1012,$A103)</f>
        <v>281.8687865087899</v>
      </c>
      <c r="F103" s="51">
        <f>SUMIFS('PIB-Mpal 2015-2022 Corrient '!I$5:I$1012,'PIB-Mpal 2015-2022 Corrient '!$A$5:$A$1012,$W$2,'PIB-Mpal 2015-2022 Corrient '!$E$5:$E$1012,$A103)</f>
        <v>256.6258173311791</v>
      </c>
      <c r="G103" s="51">
        <f>SUMIFS('PIB-Mpal 2015-2022 Corrient '!K$5:K$1012,'PIB-Mpal 2015-2022 Corrient '!$A$5:$A$1012,$W$2,'PIB-Mpal 2015-2022 Corrient '!$E$5:$E$1012,$A103)</f>
        <v>396.85060692380097</v>
      </c>
      <c r="H103" s="51">
        <f>SUMIFS('PIB-Mpal 2015-2022 Corrient '!L$5:L$1012,'PIB-Mpal 2015-2022 Corrient '!$A$5:$A$1012,$W$2,'PIB-Mpal 2015-2022 Corrient '!$E$5:$E$1012,$A103)</f>
        <v>20.11026412813925</v>
      </c>
      <c r="I103" s="51">
        <f>SUMIFS('PIB-Mpal 2015-2022 Corrient '!N$5:N$1012,'PIB-Mpal 2015-2022 Corrient '!$A$5:$A$1012,$W$2,'PIB-Mpal 2015-2022 Corrient '!$E$5:$E$1012,$A103)</f>
        <v>110.31524617495883</v>
      </c>
      <c r="J103" s="51">
        <f>SUMIFS('PIB-Mpal 2015-2022 Corrient '!O$5:O$1012,'PIB-Mpal 2015-2022 Corrient '!$A$5:$A$1012,$W$2,'PIB-Mpal 2015-2022 Corrient '!$E$5:$E$1012,$A103)</f>
        <v>69.85418976880352</v>
      </c>
      <c r="K103" s="51">
        <f>SUMIFS('PIB-Mpal 2015-2022 Corrient '!P$5:P$1012,'PIB-Mpal 2015-2022 Corrient '!$A$5:$A$1012,$W$2,'PIB-Mpal 2015-2022 Corrient '!$E$5:$E$1012,$A103)</f>
        <v>13.339375809665352</v>
      </c>
      <c r="L103" s="51">
        <f>SUMIFS('PIB-Mpal 2015-2022 Corrient '!Q$5:Q$1012,'PIB-Mpal 2015-2022 Corrient '!$A$5:$A$1012,$W$2,'PIB-Mpal 2015-2022 Corrient '!$E$5:$E$1012,$A103)</f>
        <v>10.199088290149616</v>
      </c>
      <c r="M103" s="51">
        <f>SUMIFS('PIB-Mpal 2015-2022 Corrient '!R$5:R$1012,'PIB-Mpal 2015-2022 Corrient '!$A$5:$A$1012,$W$2,'PIB-Mpal 2015-2022 Corrient '!$E$5:$E$1012,$A103)</f>
        <v>42.86835842889262</v>
      </c>
      <c r="N103" s="51">
        <f>SUMIFS('PIB-Mpal 2015-2022 Corrient '!S$5:S$1012,'PIB-Mpal 2015-2022 Corrient '!$A$5:$A$1012,$W$2,'PIB-Mpal 2015-2022 Corrient '!$E$5:$E$1012,$A103)</f>
        <v>103.06625975755217</v>
      </c>
      <c r="O103" s="51">
        <f>SUMIFS('PIB-Mpal 2015-2022 Corrient '!T$5:T$1012,'PIB-Mpal 2015-2022 Corrient '!$A$5:$A$1012,$W$2,'PIB-Mpal 2015-2022 Corrient '!$E$5:$E$1012,$A103)</f>
        <v>70.81073204276997</v>
      </c>
      <c r="P103" s="153">
        <f>SUMIFS('PIB-Mpal 2015-2022 Corrient '!U$5:U$1012,'PIB-Mpal 2015-2022 Corrient '!$A$5:$A$1012,$W$2,'PIB-Mpal 2015-2022 Corrient '!$E$5:$E$1012,$A103)</f>
        <v>22.365200425051317</v>
      </c>
      <c r="Q103" s="159">
        <f>SUMIFS('PIB-Mpal 2015-2022 Corrient '!J$5:J$1012,'PIB-Mpal 2015-2022 Corrient '!$A$5:$A$1012,$W$2,'PIB-Mpal 2015-2022 Corrient '!$E$5:$E$1012,$A103)</f>
        <v>538.494603839969</v>
      </c>
      <c r="R103" s="52">
        <f>SUMIFS('PIB-Mpal 2015-2022 Corrient '!M$5:M$1012,'PIB-Mpal 2015-2022 Corrient '!$A$5:$A$1012,$W$2,'PIB-Mpal 2015-2022 Corrient '!$E$5:$E$1012,$A103)</f>
        <v>416.9608710519402</v>
      </c>
      <c r="S103" s="53">
        <f>SUMIFS('PIB-Mpal 2015-2022 Corrient '!V$5:V$1012,'PIB-Mpal 2015-2022 Corrient '!$A$5:$A$1012,$W$2,'PIB-Mpal 2015-2022 Corrient '!$E$5:$E$1012,$A103)</f>
        <v>442.81845069784345</v>
      </c>
      <c r="T103" s="210">
        <f>SUMIFS('PIB-Mpal 2015-2022 Corrient '!W$5:W$1012,'PIB-Mpal 2015-2022 Corrient '!$A$5:$A$1012,$W$2,'PIB-Mpal 2015-2022 Corrient '!$E$5:$E$1012,$A103)</f>
        <v>1398.2739255897527</v>
      </c>
      <c r="U103" s="206">
        <f>SUMIFS('PIB-Mpal 2015-2022 Corrient '!X$5:X$1012,'PIB-Mpal 2015-2022 Corrient '!$A$5:$A$1012,$W$2,'PIB-Mpal 2015-2022 Corrient '!$E$5:$E$1012,$A103)</f>
        <v>156.62913846907122</v>
      </c>
      <c r="V103" s="90">
        <f>SUMIFS('PIB-Mpal 2015-2022 Corrient '!Y$5:Y$1012,'PIB-Mpal 2015-2022 Corrient '!$A$5:$A$1012,$W$2,'PIB-Mpal 2015-2022 Corrient '!$E$5:$E$1012,$A103)</f>
        <v>1554.903064058824</v>
      </c>
      <c r="W103" s="100">
        <f t="shared" si="14"/>
        <v>0.007316675886758886</v>
      </c>
      <c r="X103" s="273">
        <f>INDEX(POBLACION!$C$4:$W$128,MATCH(A103,POBLACION!$A$4:$A$128,0),MATCH($W$2,POBLACION!$C$3:$W$3,0))</f>
        <v>37850</v>
      </c>
      <c r="Y103" s="263">
        <f t="shared" si="15"/>
        <v>36942.507941605094</v>
      </c>
      <c r="Z103" s="275">
        <f t="shared" si="16"/>
        <v>41080.662194420715</v>
      </c>
      <c r="AA103" s="278">
        <f t="shared" si="17"/>
        <v>4.567526375355118</v>
      </c>
      <c r="AB103" s="278">
        <f t="shared" si="18"/>
        <v>4.6136374355353915</v>
      </c>
      <c r="AG103" s="287"/>
      <c r="AH103" s="288"/>
      <c r="AI103" s="289"/>
      <c r="AJ103" s="282"/>
      <c r="AK103" s="282"/>
      <c r="AL103" s="282"/>
      <c r="AM103" s="282"/>
      <c r="AN103" s="282"/>
      <c r="AO103" s="282"/>
      <c r="AP103" s="282"/>
    </row>
    <row r="104" spans="1:42" ht="15.75" thickBot="1">
      <c r="A104" s="124" t="s">
        <v>145</v>
      </c>
      <c r="B104" s="119" t="s">
        <v>373</v>
      </c>
      <c r="C104" s="119"/>
      <c r="D104" s="114"/>
      <c r="E104" s="115">
        <f>SUM(E105:E127)</f>
        <v>3387.019005870699</v>
      </c>
      <c r="F104" s="115">
        <f aca="true" t="shared" si="20" ref="F104:X104">SUM(F105:F127)</f>
        <v>616.9959541919088</v>
      </c>
      <c r="G104" s="115">
        <f t="shared" si="20"/>
        <v>522.2840510844213</v>
      </c>
      <c r="H104" s="115">
        <f t="shared" si="20"/>
        <v>529.9208902888475</v>
      </c>
      <c r="I104" s="115">
        <f t="shared" si="20"/>
        <v>397.13359535796104</v>
      </c>
      <c r="J104" s="115">
        <f t="shared" si="20"/>
        <v>1092.0376343093074</v>
      </c>
      <c r="K104" s="115">
        <f t="shared" si="20"/>
        <v>179.11461097534277</v>
      </c>
      <c r="L104" s="115">
        <f t="shared" si="20"/>
        <v>128.53910713423855</v>
      </c>
      <c r="M104" s="115">
        <f t="shared" si="20"/>
        <v>550.4873074008342</v>
      </c>
      <c r="N104" s="115">
        <f t="shared" si="20"/>
        <v>578.5032597264305</v>
      </c>
      <c r="O104" s="115">
        <f t="shared" si="20"/>
        <v>887.8444457902904</v>
      </c>
      <c r="P104" s="125">
        <f t="shared" si="20"/>
        <v>295.3660564072847</v>
      </c>
      <c r="Q104" s="196">
        <f t="shared" si="20"/>
        <v>4004.014960062607</v>
      </c>
      <c r="R104" s="115">
        <f t="shared" si="20"/>
        <v>1052.204941373269</v>
      </c>
      <c r="S104" s="116">
        <f t="shared" si="20"/>
        <v>4109.02601710169</v>
      </c>
      <c r="T104" s="211">
        <f t="shared" si="20"/>
        <v>9165.245918537566</v>
      </c>
      <c r="U104" s="189">
        <f t="shared" si="20"/>
        <v>1026.6547532682036</v>
      </c>
      <c r="V104" s="125">
        <f t="shared" si="20"/>
        <v>10191.90067180577</v>
      </c>
      <c r="W104" s="117">
        <f t="shared" si="14"/>
        <v>0.04795850983210993</v>
      </c>
      <c r="X104" s="211">
        <f t="shared" si="20"/>
        <v>381391</v>
      </c>
      <c r="Y104" s="263">
        <f t="shared" si="15"/>
        <v>24031.101726410863</v>
      </c>
      <c r="Z104" s="275">
        <f t="shared" si="16"/>
        <v>26722.97110263685</v>
      </c>
      <c r="AA104" s="278">
        <f t="shared" si="17"/>
        <v>4.380773681862269</v>
      </c>
      <c r="AB104" s="278">
        <f t="shared" si="18"/>
        <v>4.426884742042543</v>
      </c>
      <c r="AG104" s="287"/>
      <c r="AH104" s="288"/>
      <c r="AI104" s="289"/>
      <c r="AJ104" s="282"/>
      <c r="AK104" s="282"/>
      <c r="AL104" s="282"/>
      <c r="AM104" s="282"/>
      <c r="AN104" s="282"/>
      <c r="AO104" s="282"/>
      <c r="AP104" s="282"/>
    </row>
    <row r="105" spans="1:42" ht="15">
      <c r="A105" s="123" t="s">
        <v>281</v>
      </c>
      <c r="B105" s="103" t="s">
        <v>147</v>
      </c>
      <c r="C105" s="110" t="s">
        <v>368</v>
      </c>
      <c r="D105" s="103" t="s">
        <v>148</v>
      </c>
      <c r="E105" s="51">
        <f>SUMIFS('PIB-Mpal 2015-2022 Corrient '!H$5:H$1012,'PIB-Mpal 2015-2022 Corrient '!$A$5:$A$1012,$W$2,'PIB-Mpal 2015-2022 Corrient '!$E$5:$E$1012,$A105)</f>
        <v>20.040715263652217</v>
      </c>
      <c r="F105" s="51">
        <f>SUMIFS('PIB-Mpal 2015-2022 Corrient '!I$5:I$1012,'PIB-Mpal 2015-2022 Corrient '!$A$5:$A$1012,$W$2,'PIB-Mpal 2015-2022 Corrient '!$E$5:$E$1012,$A105)</f>
        <v>37.350112867959986</v>
      </c>
      <c r="G105" s="51">
        <f>SUMIFS('PIB-Mpal 2015-2022 Corrient '!K$5:K$1012,'PIB-Mpal 2015-2022 Corrient '!$A$5:$A$1012,$W$2,'PIB-Mpal 2015-2022 Corrient '!$E$5:$E$1012,$A105)</f>
        <v>242.409012847001</v>
      </c>
      <c r="H105" s="51">
        <f>SUMIFS('PIB-Mpal 2015-2022 Corrient '!L$5:L$1012,'PIB-Mpal 2015-2022 Corrient '!$A$5:$A$1012,$W$2,'PIB-Mpal 2015-2022 Corrient '!$E$5:$E$1012,$A105)</f>
        <v>95.17639218298922</v>
      </c>
      <c r="I105" s="51">
        <f>SUMIFS('PIB-Mpal 2015-2022 Corrient '!N$5:N$1012,'PIB-Mpal 2015-2022 Corrient '!$A$5:$A$1012,$W$2,'PIB-Mpal 2015-2022 Corrient '!$E$5:$E$1012,$A105)</f>
        <v>40.39028014277963</v>
      </c>
      <c r="J105" s="51">
        <f>SUMIFS('PIB-Mpal 2015-2022 Corrient '!O$5:O$1012,'PIB-Mpal 2015-2022 Corrient '!$A$5:$A$1012,$W$2,'PIB-Mpal 2015-2022 Corrient '!$E$5:$E$1012,$A105)</f>
        <v>103.82429614103876</v>
      </c>
      <c r="K105" s="51">
        <f>SUMIFS('PIB-Mpal 2015-2022 Corrient '!P$5:P$1012,'PIB-Mpal 2015-2022 Corrient '!$A$5:$A$1012,$W$2,'PIB-Mpal 2015-2022 Corrient '!$E$5:$E$1012,$A105)</f>
        <v>12.586069690739503</v>
      </c>
      <c r="L105" s="51">
        <f>SUMIFS('PIB-Mpal 2015-2022 Corrient '!Q$5:Q$1012,'PIB-Mpal 2015-2022 Corrient '!$A$5:$A$1012,$W$2,'PIB-Mpal 2015-2022 Corrient '!$E$5:$E$1012,$A105)</f>
        <v>7.647501785230584</v>
      </c>
      <c r="M105" s="51">
        <f>SUMIFS('PIB-Mpal 2015-2022 Corrient '!R$5:R$1012,'PIB-Mpal 2015-2022 Corrient '!$A$5:$A$1012,$W$2,'PIB-Mpal 2015-2022 Corrient '!$E$5:$E$1012,$A105)</f>
        <v>41.27881260487145</v>
      </c>
      <c r="N105" s="51">
        <f>SUMIFS('PIB-Mpal 2015-2022 Corrient '!S$5:S$1012,'PIB-Mpal 2015-2022 Corrient '!$A$5:$A$1012,$W$2,'PIB-Mpal 2015-2022 Corrient '!$E$5:$E$1012,$A105)</f>
        <v>56.61185639881178</v>
      </c>
      <c r="O105" s="51">
        <f>SUMIFS('PIB-Mpal 2015-2022 Corrient '!T$5:T$1012,'PIB-Mpal 2015-2022 Corrient '!$A$5:$A$1012,$W$2,'PIB-Mpal 2015-2022 Corrient '!$E$5:$E$1012,$A105)</f>
        <v>64.14069246215975</v>
      </c>
      <c r="P105" s="153">
        <f>SUMIFS('PIB-Mpal 2015-2022 Corrient '!U$5:U$1012,'PIB-Mpal 2015-2022 Corrient '!$A$5:$A$1012,$W$2,'PIB-Mpal 2015-2022 Corrient '!$E$5:$E$1012,$A105)</f>
        <v>22.697938509694332</v>
      </c>
      <c r="Q105" s="159">
        <f>SUMIFS('PIB-Mpal 2015-2022 Corrient '!J$5:J$1012,'PIB-Mpal 2015-2022 Corrient '!$A$5:$A$1012,$W$2,'PIB-Mpal 2015-2022 Corrient '!$E$5:$E$1012,$A105)</f>
        <v>57.3908281316122</v>
      </c>
      <c r="R105" s="52">
        <f>SUMIFS('PIB-Mpal 2015-2022 Corrient '!M$5:M$1012,'PIB-Mpal 2015-2022 Corrient '!$A$5:$A$1012,$W$2,'PIB-Mpal 2015-2022 Corrient '!$E$5:$E$1012,$A105)</f>
        <v>337.5854050299902</v>
      </c>
      <c r="S105" s="53">
        <f>SUMIFS('PIB-Mpal 2015-2022 Corrient '!V$5:V$1012,'PIB-Mpal 2015-2022 Corrient '!$A$5:$A$1012,$W$2,'PIB-Mpal 2015-2022 Corrient '!$E$5:$E$1012,$A105)</f>
        <v>349.17744773532576</v>
      </c>
      <c r="T105" s="210">
        <f>SUMIFS('PIB-Mpal 2015-2022 Corrient '!W$5:W$1012,'PIB-Mpal 2015-2022 Corrient '!$A$5:$A$1012,$W$2,'PIB-Mpal 2015-2022 Corrient '!$E$5:$E$1012,$A105)</f>
        <v>744.1536808969282</v>
      </c>
      <c r="U105" s="206">
        <f>SUMIFS('PIB-Mpal 2015-2022 Corrient '!X$5:X$1012,'PIB-Mpal 2015-2022 Corrient '!$A$5:$A$1012,$W$2,'PIB-Mpal 2015-2022 Corrient '!$E$5:$E$1012,$A105)</f>
        <v>83.35716471170976</v>
      </c>
      <c r="V105" s="90">
        <f>SUMIFS('PIB-Mpal 2015-2022 Corrient '!Y$5:Y$1012,'PIB-Mpal 2015-2022 Corrient '!$A$5:$A$1012,$W$2,'PIB-Mpal 2015-2022 Corrient '!$E$5:$E$1012,$A105)</f>
        <v>827.510845608638</v>
      </c>
      <c r="W105" s="102">
        <f t="shared" si="14"/>
        <v>0.003893894603494795</v>
      </c>
      <c r="X105" s="273">
        <f>INDEX(POBLACION!$C$4:$W$128,MATCH(A105,POBLACION!$A$4:$A$128,0),MATCH($W$2,POBLACION!$C$3:$W$3,0))</f>
        <v>31851</v>
      </c>
      <c r="Y105" s="263">
        <f t="shared" si="15"/>
        <v>23363.589240429756</v>
      </c>
      <c r="Z105" s="275">
        <f t="shared" si="16"/>
        <v>25980.686496770522</v>
      </c>
      <c r="AA105" s="278">
        <f t="shared" si="17"/>
        <v>4.368539562223414</v>
      </c>
      <c r="AB105" s="278">
        <f t="shared" si="18"/>
        <v>4.414650622403687</v>
      </c>
      <c r="AG105" s="287"/>
      <c r="AH105" s="288"/>
      <c r="AI105" s="289"/>
      <c r="AJ105" s="282"/>
      <c r="AK105" s="282"/>
      <c r="AL105" s="282"/>
      <c r="AM105" s="282"/>
      <c r="AN105" s="282"/>
      <c r="AO105" s="282"/>
      <c r="AP105" s="282"/>
    </row>
    <row r="106" spans="1:42" ht="15">
      <c r="A106" s="35" t="s">
        <v>282</v>
      </c>
      <c r="B106" s="32" t="s">
        <v>147</v>
      </c>
      <c r="C106" s="33" t="s">
        <v>374</v>
      </c>
      <c r="D106" s="32" t="s">
        <v>150</v>
      </c>
      <c r="E106" s="51">
        <f>SUMIFS('PIB-Mpal 2015-2022 Corrient '!H$5:H$1012,'PIB-Mpal 2015-2022 Corrient '!$A$5:$A$1012,$W$2,'PIB-Mpal 2015-2022 Corrient '!$E$5:$E$1012,$A106)</f>
        <v>146.8295651605889</v>
      </c>
      <c r="F106" s="51">
        <f>SUMIFS('PIB-Mpal 2015-2022 Corrient '!I$5:I$1012,'PIB-Mpal 2015-2022 Corrient '!$A$5:$A$1012,$W$2,'PIB-Mpal 2015-2022 Corrient '!$E$5:$E$1012,$A106)</f>
        <v>82.64403687510756</v>
      </c>
      <c r="G106" s="51">
        <f>SUMIFS('PIB-Mpal 2015-2022 Corrient '!K$5:K$1012,'PIB-Mpal 2015-2022 Corrient '!$A$5:$A$1012,$W$2,'PIB-Mpal 2015-2022 Corrient '!$E$5:$E$1012,$A106)</f>
        <v>48.97047521745096</v>
      </c>
      <c r="H106" s="51">
        <f>SUMIFS('PIB-Mpal 2015-2022 Corrient '!L$5:L$1012,'PIB-Mpal 2015-2022 Corrient '!$A$5:$A$1012,$W$2,'PIB-Mpal 2015-2022 Corrient '!$E$5:$E$1012,$A106)</f>
        <v>118.93753238377928</v>
      </c>
      <c r="I106" s="51">
        <f>SUMIFS('PIB-Mpal 2015-2022 Corrient '!N$5:N$1012,'PIB-Mpal 2015-2022 Corrient '!$A$5:$A$1012,$W$2,'PIB-Mpal 2015-2022 Corrient '!$E$5:$E$1012,$A106)</f>
        <v>32.04375680727111</v>
      </c>
      <c r="J106" s="51">
        <f>SUMIFS('PIB-Mpal 2015-2022 Corrient '!O$5:O$1012,'PIB-Mpal 2015-2022 Corrient '!$A$5:$A$1012,$W$2,'PIB-Mpal 2015-2022 Corrient '!$E$5:$E$1012,$A106)</f>
        <v>127.97676378224688</v>
      </c>
      <c r="K106" s="51">
        <f>SUMIFS('PIB-Mpal 2015-2022 Corrient '!P$5:P$1012,'PIB-Mpal 2015-2022 Corrient '!$A$5:$A$1012,$W$2,'PIB-Mpal 2015-2022 Corrient '!$E$5:$E$1012,$A106)</f>
        <v>20.501525174898056</v>
      </c>
      <c r="L106" s="51">
        <f>SUMIFS('PIB-Mpal 2015-2022 Corrient '!Q$5:Q$1012,'PIB-Mpal 2015-2022 Corrient '!$A$5:$A$1012,$W$2,'PIB-Mpal 2015-2022 Corrient '!$E$5:$E$1012,$A106)</f>
        <v>22.510290914742995</v>
      </c>
      <c r="M106" s="51">
        <f>SUMIFS('PIB-Mpal 2015-2022 Corrient '!R$5:R$1012,'PIB-Mpal 2015-2022 Corrient '!$A$5:$A$1012,$W$2,'PIB-Mpal 2015-2022 Corrient '!$E$5:$E$1012,$A106)</f>
        <v>56.83050426785574</v>
      </c>
      <c r="N106" s="51">
        <f>SUMIFS('PIB-Mpal 2015-2022 Corrient '!S$5:S$1012,'PIB-Mpal 2015-2022 Corrient '!$A$5:$A$1012,$W$2,'PIB-Mpal 2015-2022 Corrient '!$E$5:$E$1012,$A106)</f>
        <v>61.02097900177005</v>
      </c>
      <c r="O106" s="51">
        <f>SUMIFS('PIB-Mpal 2015-2022 Corrient '!T$5:T$1012,'PIB-Mpal 2015-2022 Corrient '!$A$5:$A$1012,$W$2,'PIB-Mpal 2015-2022 Corrient '!$E$5:$E$1012,$A106)</f>
        <v>106.24563883536565</v>
      </c>
      <c r="P106" s="153">
        <f>SUMIFS('PIB-Mpal 2015-2022 Corrient '!U$5:U$1012,'PIB-Mpal 2015-2022 Corrient '!$A$5:$A$1012,$W$2,'PIB-Mpal 2015-2022 Corrient '!$E$5:$E$1012,$A106)</f>
        <v>29.822605747904795</v>
      </c>
      <c r="Q106" s="159">
        <f>SUMIFS('PIB-Mpal 2015-2022 Corrient '!J$5:J$1012,'PIB-Mpal 2015-2022 Corrient '!$A$5:$A$1012,$W$2,'PIB-Mpal 2015-2022 Corrient '!$E$5:$E$1012,$A106)</f>
        <v>229.47360203569647</v>
      </c>
      <c r="R106" s="52">
        <f>SUMIFS('PIB-Mpal 2015-2022 Corrient '!M$5:M$1012,'PIB-Mpal 2015-2022 Corrient '!$A$5:$A$1012,$W$2,'PIB-Mpal 2015-2022 Corrient '!$E$5:$E$1012,$A106)</f>
        <v>167.90800760123025</v>
      </c>
      <c r="S106" s="53">
        <f>SUMIFS('PIB-Mpal 2015-2022 Corrient '!V$5:V$1012,'PIB-Mpal 2015-2022 Corrient '!$A$5:$A$1012,$W$2,'PIB-Mpal 2015-2022 Corrient '!$E$5:$E$1012,$A106)</f>
        <v>456.95206453205526</v>
      </c>
      <c r="T106" s="210">
        <f>SUMIFS('PIB-Mpal 2015-2022 Corrient '!W$5:W$1012,'PIB-Mpal 2015-2022 Corrient '!$A$5:$A$1012,$W$2,'PIB-Mpal 2015-2022 Corrient '!$E$5:$E$1012,$A106)</f>
        <v>854.3336741689819</v>
      </c>
      <c r="U106" s="206">
        <f>SUMIFS('PIB-Mpal 2015-2022 Corrient '!X$5:X$1012,'PIB-Mpal 2015-2022 Corrient '!$A$5:$A$1012,$W$2,'PIB-Mpal 2015-2022 Corrient '!$E$5:$E$1012,$A106)</f>
        <v>95.6990936477379</v>
      </c>
      <c r="V106" s="90">
        <f>SUMIFS('PIB-Mpal 2015-2022 Corrient '!Y$5:Y$1012,'PIB-Mpal 2015-2022 Corrient '!$A$5:$A$1012,$W$2,'PIB-Mpal 2015-2022 Corrient '!$E$5:$E$1012,$A106)</f>
        <v>950.0327678167198</v>
      </c>
      <c r="W106" s="94">
        <f t="shared" si="14"/>
        <v>0.0044704277743017095</v>
      </c>
      <c r="X106" s="273">
        <f>INDEX(POBLACION!$C$4:$W$128,MATCH(A106,POBLACION!$A$4:$A$128,0),MATCH($W$2,POBLACION!$C$3:$W$3,0))</f>
        <v>45394</v>
      </c>
      <c r="Y106" s="263">
        <f t="shared" si="15"/>
        <v>18820.40961732788</v>
      </c>
      <c r="Z106" s="275">
        <f t="shared" si="16"/>
        <v>20928.59778421641</v>
      </c>
      <c r="AA106" s="278">
        <f t="shared" si="17"/>
        <v>4.274629071408416</v>
      </c>
      <c r="AB106" s="278">
        <f t="shared" si="18"/>
        <v>4.320740131588689</v>
      </c>
      <c r="AG106" s="287"/>
      <c r="AH106" s="288"/>
      <c r="AI106" s="289"/>
      <c r="AJ106" s="282"/>
      <c r="AK106" s="282"/>
      <c r="AL106" s="282"/>
      <c r="AM106" s="282"/>
      <c r="AN106" s="282"/>
      <c r="AO106" s="282"/>
      <c r="AP106" s="282"/>
    </row>
    <row r="107" spans="1:42" ht="15">
      <c r="A107" s="35" t="s">
        <v>283</v>
      </c>
      <c r="B107" s="32" t="s">
        <v>147</v>
      </c>
      <c r="C107" s="33" t="s">
        <v>368</v>
      </c>
      <c r="D107" s="32" t="s">
        <v>151</v>
      </c>
      <c r="E107" s="51">
        <f>SUMIFS('PIB-Mpal 2015-2022 Corrient '!H$5:H$1012,'PIB-Mpal 2015-2022 Corrient '!$A$5:$A$1012,$W$2,'PIB-Mpal 2015-2022 Corrient '!$E$5:$E$1012,$A107)</f>
        <v>7.9148739092831795</v>
      </c>
      <c r="F107" s="51">
        <f>SUMIFS('PIB-Mpal 2015-2022 Corrient '!I$5:I$1012,'PIB-Mpal 2015-2022 Corrient '!$A$5:$A$1012,$W$2,'PIB-Mpal 2015-2022 Corrient '!$E$5:$E$1012,$A107)</f>
        <v>9.319175347543688</v>
      </c>
      <c r="G107" s="51">
        <f>SUMIFS('PIB-Mpal 2015-2022 Corrient '!K$5:K$1012,'PIB-Mpal 2015-2022 Corrient '!$A$5:$A$1012,$W$2,'PIB-Mpal 2015-2022 Corrient '!$E$5:$E$1012,$A107)</f>
        <v>4.798652507618755</v>
      </c>
      <c r="H107" s="51">
        <f>SUMIFS('PIB-Mpal 2015-2022 Corrient '!L$5:L$1012,'PIB-Mpal 2015-2022 Corrient '!$A$5:$A$1012,$W$2,'PIB-Mpal 2015-2022 Corrient '!$E$5:$E$1012,$A107)</f>
        <v>0.6784468991338084</v>
      </c>
      <c r="I107" s="51">
        <f>SUMIFS('PIB-Mpal 2015-2022 Corrient '!N$5:N$1012,'PIB-Mpal 2015-2022 Corrient '!$A$5:$A$1012,$W$2,'PIB-Mpal 2015-2022 Corrient '!$E$5:$E$1012,$A107)</f>
        <v>13.271418154368538</v>
      </c>
      <c r="J107" s="51">
        <f>SUMIFS('PIB-Mpal 2015-2022 Corrient '!O$5:O$1012,'PIB-Mpal 2015-2022 Corrient '!$A$5:$A$1012,$W$2,'PIB-Mpal 2015-2022 Corrient '!$E$5:$E$1012,$A107)</f>
        <v>11.805420829161434</v>
      </c>
      <c r="K107" s="51">
        <f>SUMIFS('PIB-Mpal 2015-2022 Corrient '!P$5:P$1012,'PIB-Mpal 2015-2022 Corrient '!$A$5:$A$1012,$W$2,'PIB-Mpal 2015-2022 Corrient '!$E$5:$E$1012,$A107)</f>
        <v>2.6728143334843115</v>
      </c>
      <c r="L107" s="51">
        <f>SUMIFS('PIB-Mpal 2015-2022 Corrient '!Q$5:Q$1012,'PIB-Mpal 2015-2022 Corrient '!$A$5:$A$1012,$W$2,'PIB-Mpal 2015-2022 Corrient '!$E$5:$E$1012,$A107)</f>
        <v>1.149108192265351</v>
      </c>
      <c r="M107" s="51">
        <f>SUMIFS('PIB-Mpal 2015-2022 Corrient '!R$5:R$1012,'PIB-Mpal 2015-2022 Corrient '!$A$5:$A$1012,$W$2,'PIB-Mpal 2015-2022 Corrient '!$E$5:$E$1012,$A107)</f>
        <v>7.814097422691179</v>
      </c>
      <c r="N107" s="51">
        <f>SUMIFS('PIB-Mpal 2015-2022 Corrient '!S$5:S$1012,'PIB-Mpal 2015-2022 Corrient '!$A$5:$A$1012,$W$2,'PIB-Mpal 2015-2022 Corrient '!$E$5:$E$1012,$A107)</f>
        <v>10.018863301168059</v>
      </c>
      <c r="O107" s="51">
        <f>SUMIFS('PIB-Mpal 2015-2022 Corrient '!T$5:T$1012,'PIB-Mpal 2015-2022 Corrient '!$A$5:$A$1012,$W$2,'PIB-Mpal 2015-2022 Corrient '!$E$5:$E$1012,$A107)</f>
        <v>12.431708546994892</v>
      </c>
      <c r="P107" s="153">
        <f>SUMIFS('PIB-Mpal 2015-2022 Corrient '!U$5:U$1012,'PIB-Mpal 2015-2022 Corrient '!$A$5:$A$1012,$W$2,'PIB-Mpal 2015-2022 Corrient '!$E$5:$E$1012,$A107)</f>
        <v>4.446469904561125</v>
      </c>
      <c r="Q107" s="159">
        <f>SUMIFS('PIB-Mpal 2015-2022 Corrient '!J$5:J$1012,'PIB-Mpal 2015-2022 Corrient '!$A$5:$A$1012,$W$2,'PIB-Mpal 2015-2022 Corrient '!$E$5:$E$1012,$A107)</f>
        <v>17.234049256826868</v>
      </c>
      <c r="R107" s="52">
        <f>SUMIFS('PIB-Mpal 2015-2022 Corrient '!M$5:M$1012,'PIB-Mpal 2015-2022 Corrient '!$A$5:$A$1012,$W$2,'PIB-Mpal 2015-2022 Corrient '!$E$5:$E$1012,$A107)</f>
        <v>5.477099406752563</v>
      </c>
      <c r="S107" s="53">
        <f>SUMIFS('PIB-Mpal 2015-2022 Corrient '!V$5:V$1012,'PIB-Mpal 2015-2022 Corrient '!$A$5:$A$1012,$W$2,'PIB-Mpal 2015-2022 Corrient '!$E$5:$E$1012,$A107)</f>
        <v>63.60990068469489</v>
      </c>
      <c r="T107" s="210">
        <f>SUMIFS('PIB-Mpal 2015-2022 Corrient '!W$5:W$1012,'PIB-Mpal 2015-2022 Corrient '!$A$5:$A$1012,$W$2,'PIB-Mpal 2015-2022 Corrient '!$E$5:$E$1012,$A107)</f>
        <v>86.32104934827431</v>
      </c>
      <c r="U107" s="206">
        <f>SUMIFS('PIB-Mpal 2015-2022 Corrient '!X$5:X$1012,'PIB-Mpal 2015-2022 Corrient '!$A$5:$A$1012,$W$2,'PIB-Mpal 2015-2022 Corrient '!$E$5:$E$1012,$A107)</f>
        <v>9.669343998861931</v>
      </c>
      <c r="V107" s="90">
        <f>SUMIFS('PIB-Mpal 2015-2022 Corrient '!Y$5:Y$1012,'PIB-Mpal 2015-2022 Corrient '!$A$5:$A$1012,$W$2,'PIB-Mpal 2015-2022 Corrient '!$E$5:$E$1012,$A107)</f>
        <v>95.99039334713625</v>
      </c>
      <c r="W107" s="94">
        <f t="shared" si="14"/>
        <v>0.00045168770491079454</v>
      </c>
      <c r="X107" s="273">
        <f>INDEX(POBLACION!$C$4:$W$128,MATCH(A107,POBLACION!$A$4:$A$128,0),MATCH($W$2,POBLACION!$C$3:$W$3,0))</f>
        <v>6010</v>
      </c>
      <c r="Y107" s="263">
        <f t="shared" si="15"/>
        <v>14362.903385736157</v>
      </c>
      <c r="Z107" s="275">
        <f t="shared" si="16"/>
        <v>15971.77925909089</v>
      </c>
      <c r="AA107" s="278">
        <f t="shared" si="17"/>
        <v>4.15724223913684</v>
      </c>
      <c r="AB107" s="278">
        <f t="shared" si="18"/>
        <v>4.203353299317114</v>
      </c>
      <c r="AG107" s="287"/>
      <c r="AH107" s="288"/>
      <c r="AI107" s="289"/>
      <c r="AJ107" s="282"/>
      <c r="AK107" s="282"/>
      <c r="AL107" s="282"/>
      <c r="AM107" s="282"/>
      <c r="AN107" s="282"/>
      <c r="AO107" s="282"/>
      <c r="AP107" s="282"/>
    </row>
    <row r="108" spans="1:42" ht="15">
      <c r="A108" s="35" t="s">
        <v>284</v>
      </c>
      <c r="B108" s="32" t="s">
        <v>147</v>
      </c>
      <c r="C108" s="33" t="s">
        <v>374</v>
      </c>
      <c r="D108" s="32" t="s">
        <v>152</v>
      </c>
      <c r="E108" s="51">
        <f>SUMIFS('PIB-Mpal 2015-2022 Corrient '!H$5:H$1012,'PIB-Mpal 2015-2022 Corrient '!$A$5:$A$1012,$W$2,'PIB-Mpal 2015-2022 Corrient '!$E$5:$E$1012,$A108)</f>
        <v>165.77811845117142</v>
      </c>
      <c r="F108" s="51">
        <f>SUMIFS('PIB-Mpal 2015-2022 Corrient '!I$5:I$1012,'PIB-Mpal 2015-2022 Corrient '!$A$5:$A$1012,$W$2,'PIB-Mpal 2015-2022 Corrient '!$E$5:$E$1012,$A108)</f>
        <v>0</v>
      </c>
      <c r="G108" s="51">
        <f>SUMIFS('PIB-Mpal 2015-2022 Corrient '!K$5:K$1012,'PIB-Mpal 2015-2022 Corrient '!$A$5:$A$1012,$W$2,'PIB-Mpal 2015-2022 Corrient '!$E$5:$E$1012,$A108)</f>
        <v>8.578547573371727</v>
      </c>
      <c r="H108" s="51">
        <f>SUMIFS('PIB-Mpal 2015-2022 Corrient '!L$5:L$1012,'PIB-Mpal 2015-2022 Corrient '!$A$5:$A$1012,$W$2,'PIB-Mpal 2015-2022 Corrient '!$E$5:$E$1012,$A108)</f>
        <v>8.561275688602853</v>
      </c>
      <c r="I108" s="51">
        <f>SUMIFS('PIB-Mpal 2015-2022 Corrient '!N$5:N$1012,'PIB-Mpal 2015-2022 Corrient '!$A$5:$A$1012,$W$2,'PIB-Mpal 2015-2022 Corrient '!$E$5:$E$1012,$A108)</f>
        <v>11.105702962272131</v>
      </c>
      <c r="J108" s="51">
        <f>SUMIFS('PIB-Mpal 2015-2022 Corrient '!O$5:O$1012,'PIB-Mpal 2015-2022 Corrient '!$A$5:$A$1012,$W$2,'PIB-Mpal 2015-2022 Corrient '!$E$5:$E$1012,$A108)</f>
        <v>30.781065217027667</v>
      </c>
      <c r="K108" s="51">
        <f>SUMIFS('PIB-Mpal 2015-2022 Corrient '!P$5:P$1012,'PIB-Mpal 2015-2022 Corrient '!$A$5:$A$1012,$W$2,'PIB-Mpal 2015-2022 Corrient '!$E$5:$E$1012,$A108)</f>
        <v>4.994995264862869</v>
      </c>
      <c r="L108" s="51">
        <f>SUMIFS('PIB-Mpal 2015-2022 Corrient '!Q$5:Q$1012,'PIB-Mpal 2015-2022 Corrient '!$A$5:$A$1012,$W$2,'PIB-Mpal 2015-2022 Corrient '!$E$5:$E$1012,$A108)</f>
        <v>2.049276239730095</v>
      </c>
      <c r="M108" s="51">
        <f>SUMIFS('PIB-Mpal 2015-2022 Corrient '!R$5:R$1012,'PIB-Mpal 2015-2022 Corrient '!$A$5:$A$1012,$W$2,'PIB-Mpal 2015-2022 Corrient '!$E$5:$E$1012,$A108)</f>
        <v>13.904040853562801</v>
      </c>
      <c r="N108" s="51">
        <f>SUMIFS('PIB-Mpal 2015-2022 Corrient '!S$5:S$1012,'PIB-Mpal 2015-2022 Corrient '!$A$5:$A$1012,$W$2,'PIB-Mpal 2015-2022 Corrient '!$E$5:$E$1012,$A108)</f>
        <v>15.233472378552712</v>
      </c>
      <c r="O108" s="51">
        <f>SUMIFS('PIB-Mpal 2015-2022 Corrient '!T$5:T$1012,'PIB-Mpal 2015-2022 Corrient '!$A$5:$A$1012,$W$2,'PIB-Mpal 2015-2022 Corrient '!$E$5:$E$1012,$A108)</f>
        <v>22.61630067346943</v>
      </c>
      <c r="P108" s="153">
        <f>SUMIFS('PIB-Mpal 2015-2022 Corrient '!U$5:U$1012,'PIB-Mpal 2015-2022 Corrient '!$A$5:$A$1012,$W$2,'PIB-Mpal 2015-2022 Corrient '!$E$5:$E$1012,$A108)</f>
        <v>6.963116674368354</v>
      </c>
      <c r="Q108" s="159">
        <f>SUMIFS('PIB-Mpal 2015-2022 Corrient '!J$5:J$1012,'PIB-Mpal 2015-2022 Corrient '!$A$5:$A$1012,$W$2,'PIB-Mpal 2015-2022 Corrient '!$E$5:$E$1012,$A108)</f>
        <v>165.77811845117142</v>
      </c>
      <c r="R108" s="52">
        <f>SUMIFS('PIB-Mpal 2015-2022 Corrient '!M$5:M$1012,'PIB-Mpal 2015-2022 Corrient '!$A$5:$A$1012,$W$2,'PIB-Mpal 2015-2022 Corrient '!$E$5:$E$1012,$A108)</f>
        <v>17.13982326197458</v>
      </c>
      <c r="S108" s="53">
        <f>SUMIFS('PIB-Mpal 2015-2022 Corrient '!V$5:V$1012,'PIB-Mpal 2015-2022 Corrient '!$A$5:$A$1012,$W$2,'PIB-Mpal 2015-2022 Corrient '!$E$5:$E$1012,$A108)</f>
        <v>107.64797026384606</v>
      </c>
      <c r="T108" s="210">
        <f>SUMIFS('PIB-Mpal 2015-2022 Corrient '!W$5:W$1012,'PIB-Mpal 2015-2022 Corrient '!$A$5:$A$1012,$W$2,'PIB-Mpal 2015-2022 Corrient '!$E$5:$E$1012,$A108)</f>
        <v>290.5659119769921</v>
      </c>
      <c r="U108" s="206">
        <f>SUMIFS('PIB-Mpal 2015-2022 Corrient '!X$5:X$1012,'PIB-Mpal 2015-2022 Corrient '!$A$5:$A$1012,$W$2,'PIB-Mpal 2015-2022 Corrient '!$E$5:$E$1012,$A108)</f>
        <v>32.548049154417974</v>
      </c>
      <c r="V108" s="90">
        <f>SUMIFS('PIB-Mpal 2015-2022 Corrient '!Y$5:Y$1012,'PIB-Mpal 2015-2022 Corrient '!$A$5:$A$1012,$W$2,'PIB-Mpal 2015-2022 Corrient '!$E$5:$E$1012,$A108)</f>
        <v>323.11396113141006</v>
      </c>
      <c r="W108" s="94">
        <f t="shared" si="14"/>
        <v>0.0015204292683777864</v>
      </c>
      <c r="X108" s="273">
        <f>INDEX(POBLACION!$C$4:$W$128,MATCH(A108,POBLACION!$A$4:$A$128,0),MATCH($W$2,POBLACION!$C$3:$W$3,0))</f>
        <v>10718</v>
      </c>
      <c r="Y108" s="263">
        <f t="shared" si="15"/>
        <v>27110.086954375078</v>
      </c>
      <c r="Z108" s="275">
        <f t="shared" si="16"/>
        <v>30146.85213019314</v>
      </c>
      <c r="AA108" s="278">
        <f t="shared" si="17"/>
        <v>4.433130910562585</v>
      </c>
      <c r="AB108" s="278">
        <f t="shared" si="18"/>
        <v>4.479241970742859</v>
      </c>
      <c r="AG108" s="287"/>
      <c r="AH108" s="288"/>
      <c r="AI108" s="289"/>
      <c r="AJ108" s="282"/>
      <c r="AK108" s="282"/>
      <c r="AL108" s="282"/>
      <c r="AM108" s="282"/>
      <c r="AN108" s="282"/>
      <c r="AO108" s="282"/>
      <c r="AP108" s="282"/>
    </row>
    <row r="109" spans="1:42" ht="15">
      <c r="A109" s="35" t="s">
        <v>285</v>
      </c>
      <c r="B109" s="32" t="s">
        <v>147</v>
      </c>
      <c r="C109" s="33" t="s">
        <v>368</v>
      </c>
      <c r="D109" s="32" t="s">
        <v>154</v>
      </c>
      <c r="E109" s="51">
        <f>SUMIFS('PIB-Mpal 2015-2022 Corrient '!H$5:H$1012,'PIB-Mpal 2015-2022 Corrient '!$A$5:$A$1012,$W$2,'PIB-Mpal 2015-2022 Corrient '!$E$5:$E$1012,$A109)</f>
        <v>188.57370128910938</v>
      </c>
      <c r="F109" s="51">
        <f>SUMIFS('PIB-Mpal 2015-2022 Corrient '!I$5:I$1012,'PIB-Mpal 2015-2022 Corrient '!$A$5:$A$1012,$W$2,'PIB-Mpal 2015-2022 Corrient '!$E$5:$E$1012,$A109)</f>
        <v>0</v>
      </c>
      <c r="G109" s="51">
        <f>SUMIFS('PIB-Mpal 2015-2022 Corrient '!K$5:K$1012,'PIB-Mpal 2015-2022 Corrient '!$A$5:$A$1012,$W$2,'PIB-Mpal 2015-2022 Corrient '!$E$5:$E$1012,$A109)</f>
        <v>3.087285496390216</v>
      </c>
      <c r="H109" s="51">
        <f>SUMIFS('PIB-Mpal 2015-2022 Corrient '!L$5:L$1012,'PIB-Mpal 2015-2022 Corrient '!$A$5:$A$1012,$W$2,'PIB-Mpal 2015-2022 Corrient '!$E$5:$E$1012,$A109)</f>
        <v>17.89948504501122</v>
      </c>
      <c r="I109" s="51">
        <f>SUMIFS('PIB-Mpal 2015-2022 Corrient '!N$5:N$1012,'PIB-Mpal 2015-2022 Corrient '!$A$5:$A$1012,$W$2,'PIB-Mpal 2015-2022 Corrient '!$E$5:$E$1012,$A109)</f>
        <v>13.557344763711225</v>
      </c>
      <c r="J109" s="51">
        <f>SUMIFS('PIB-Mpal 2015-2022 Corrient '!O$5:O$1012,'PIB-Mpal 2015-2022 Corrient '!$A$5:$A$1012,$W$2,'PIB-Mpal 2015-2022 Corrient '!$E$5:$E$1012,$A109)</f>
        <v>35.934279417486756</v>
      </c>
      <c r="K109" s="51">
        <f>SUMIFS('PIB-Mpal 2015-2022 Corrient '!P$5:P$1012,'PIB-Mpal 2015-2022 Corrient '!$A$5:$A$1012,$W$2,'PIB-Mpal 2015-2022 Corrient '!$E$5:$E$1012,$A109)</f>
        <v>9.034656910778423</v>
      </c>
      <c r="L109" s="51">
        <f>SUMIFS('PIB-Mpal 2015-2022 Corrient '!Q$5:Q$1012,'PIB-Mpal 2015-2022 Corrient '!$A$5:$A$1012,$W$2,'PIB-Mpal 2015-2022 Corrient '!$E$5:$E$1012,$A109)</f>
        <v>6.241670457955639</v>
      </c>
      <c r="M109" s="51">
        <f>SUMIFS('PIB-Mpal 2015-2022 Corrient '!R$5:R$1012,'PIB-Mpal 2015-2022 Corrient '!$A$5:$A$1012,$W$2,'PIB-Mpal 2015-2022 Corrient '!$E$5:$E$1012,$A109)</f>
        <v>20.263653977265314</v>
      </c>
      <c r="N109" s="51">
        <f>SUMIFS('PIB-Mpal 2015-2022 Corrient '!S$5:S$1012,'PIB-Mpal 2015-2022 Corrient '!$A$5:$A$1012,$W$2,'PIB-Mpal 2015-2022 Corrient '!$E$5:$E$1012,$A109)</f>
        <v>20.130852838353718</v>
      </c>
      <c r="O109" s="51">
        <f>SUMIFS('PIB-Mpal 2015-2022 Corrient '!T$5:T$1012,'PIB-Mpal 2015-2022 Corrient '!$A$5:$A$1012,$W$2,'PIB-Mpal 2015-2022 Corrient '!$E$5:$E$1012,$A109)</f>
        <v>37.70770202392719</v>
      </c>
      <c r="P109" s="153">
        <f>SUMIFS('PIB-Mpal 2015-2022 Corrient '!U$5:U$1012,'PIB-Mpal 2015-2022 Corrient '!$A$5:$A$1012,$W$2,'PIB-Mpal 2015-2022 Corrient '!$E$5:$E$1012,$A109)</f>
        <v>10.918908109533412</v>
      </c>
      <c r="Q109" s="159">
        <f>SUMIFS('PIB-Mpal 2015-2022 Corrient '!J$5:J$1012,'PIB-Mpal 2015-2022 Corrient '!$A$5:$A$1012,$W$2,'PIB-Mpal 2015-2022 Corrient '!$E$5:$E$1012,$A109)</f>
        <v>188.57370128910938</v>
      </c>
      <c r="R109" s="52">
        <f>SUMIFS('PIB-Mpal 2015-2022 Corrient '!M$5:M$1012,'PIB-Mpal 2015-2022 Corrient '!$A$5:$A$1012,$W$2,'PIB-Mpal 2015-2022 Corrient '!$E$5:$E$1012,$A109)</f>
        <v>20.986770541401437</v>
      </c>
      <c r="S109" s="53">
        <f>SUMIFS('PIB-Mpal 2015-2022 Corrient '!V$5:V$1012,'PIB-Mpal 2015-2022 Corrient '!$A$5:$A$1012,$W$2,'PIB-Mpal 2015-2022 Corrient '!$E$5:$E$1012,$A109)</f>
        <v>153.78906849901168</v>
      </c>
      <c r="T109" s="210">
        <f>SUMIFS('PIB-Mpal 2015-2022 Corrient '!W$5:W$1012,'PIB-Mpal 2015-2022 Corrient '!$A$5:$A$1012,$W$2,'PIB-Mpal 2015-2022 Corrient '!$E$5:$E$1012,$A109)</f>
        <v>363.3495403295225</v>
      </c>
      <c r="U109" s="206">
        <f>SUMIFS('PIB-Mpal 2015-2022 Corrient '!X$5:X$1012,'PIB-Mpal 2015-2022 Corrient '!$A$5:$A$1012,$W$2,'PIB-Mpal 2015-2022 Corrient '!$E$5:$E$1012,$A109)</f>
        <v>40.70098456634142</v>
      </c>
      <c r="V109" s="90">
        <f>SUMIFS('PIB-Mpal 2015-2022 Corrient '!Y$5:Y$1012,'PIB-Mpal 2015-2022 Corrient '!$A$5:$A$1012,$W$2,'PIB-Mpal 2015-2022 Corrient '!$E$5:$E$1012,$A109)</f>
        <v>404.0505248958639</v>
      </c>
      <c r="W109" s="94">
        <f t="shared" si="14"/>
        <v>0.0019012804083238962</v>
      </c>
      <c r="X109" s="273">
        <f>INDEX(POBLACION!$C$4:$W$128,MATCH(A109,POBLACION!$A$4:$A$128,0),MATCH($W$2,POBLACION!$C$3:$W$3,0))</f>
        <v>16320</v>
      </c>
      <c r="Y109" s="263">
        <f t="shared" si="15"/>
        <v>22264.06497117172</v>
      </c>
      <c r="Z109" s="275">
        <f t="shared" si="16"/>
        <v>24757.997849011266</v>
      </c>
      <c r="AA109" s="278">
        <f t="shared" si="17"/>
        <v>4.3476044606894515</v>
      </c>
      <c r="AB109" s="278">
        <f t="shared" si="18"/>
        <v>4.393715520869725</v>
      </c>
      <c r="AG109" s="287"/>
      <c r="AH109" s="288"/>
      <c r="AI109" s="289"/>
      <c r="AJ109" s="282"/>
      <c r="AK109" s="282"/>
      <c r="AL109" s="282"/>
      <c r="AM109" s="282"/>
      <c r="AN109" s="282"/>
      <c r="AO109" s="282"/>
      <c r="AP109" s="282"/>
    </row>
    <row r="110" spans="1:42" ht="15">
      <c r="A110" s="35" t="s">
        <v>286</v>
      </c>
      <c r="B110" s="32" t="s">
        <v>147</v>
      </c>
      <c r="C110" s="33" t="s">
        <v>375</v>
      </c>
      <c r="D110" s="32" t="s">
        <v>156</v>
      </c>
      <c r="E110" s="51">
        <f>SUMIFS('PIB-Mpal 2015-2022 Corrient '!H$5:H$1012,'PIB-Mpal 2015-2022 Corrient '!$A$5:$A$1012,$W$2,'PIB-Mpal 2015-2022 Corrient '!$E$5:$E$1012,$A110)</f>
        <v>34.652934997036986</v>
      </c>
      <c r="F110" s="51">
        <f>SUMIFS('PIB-Mpal 2015-2022 Corrient '!I$5:I$1012,'PIB-Mpal 2015-2022 Corrient '!$A$5:$A$1012,$W$2,'PIB-Mpal 2015-2022 Corrient '!$E$5:$E$1012,$A110)</f>
        <v>0</v>
      </c>
      <c r="G110" s="51">
        <f>SUMIFS('PIB-Mpal 2015-2022 Corrient '!K$5:K$1012,'PIB-Mpal 2015-2022 Corrient '!$A$5:$A$1012,$W$2,'PIB-Mpal 2015-2022 Corrient '!$E$5:$E$1012,$A110)</f>
        <v>2.851460086215386</v>
      </c>
      <c r="H110" s="51">
        <f>SUMIFS('PIB-Mpal 2015-2022 Corrient '!L$5:L$1012,'PIB-Mpal 2015-2022 Corrient '!$A$5:$A$1012,$W$2,'PIB-Mpal 2015-2022 Corrient '!$E$5:$E$1012,$A110)</f>
        <v>3.291617739107106</v>
      </c>
      <c r="I110" s="51">
        <f>SUMIFS('PIB-Mpal 2015-2022 Corrient '!N$5:N$1012,'PIB-Mpal 2015-2022 Corrient '!$A$5:$A$1012,$W$2,'PIB-Mpal 2015-2022 Corrient '!$E$5:$E$1012,$A110)</f>
        <v>3.4111216425908486</v>
      </c>
      <c r="J110" s="51">
        <f>SUMIFS('PIB-Mpal 2015-2022 Corrient '!O$5:O$1012,'PIB-Mpal 2015-2022 Corrient '!$A$5:$A$1012,$W$2,'PIB-Mpal 2015-2022 Corrient '!$E$5:$E$1012,$A110)</f>
        <v>10.541025573648781</v>
      </c>
      <c r="K110" s="51">
        <f>SUMIFS('PIB-Mpal 2015-2022 Corrient '!P$5:P$1012,'PIB-Mpal 2015-2022 Corrient '!$A$5:$A$1012,$W$2,'PIB-Mpal 2015-2022 Corrient '!$E$5:$E$1012,$A110)</f>
        <v>2.666571897281599</v>
      </c>
      <c r="L110" s="51">
        <f>SUMIFS('PIB-Mpal 2015-2022 Corrient '!Q$5:Q$1012,'PIB-Mpal 2015-2022 Corrient '!$A$5:$A$1012,$W$2,'PIB-Mpal 2015-2022 Corrient '!$E$5:$E$1012,$A110)</f>
        <v>1.667166405482066</v>
      </c>
      <c r="M110" s="51">
        <f>SUMIFS('PIB-Mpal 2015-2022 Corrient '!R$5:R$1012,'PIB-Mpal 2015-2022 Corrient '!$A$5:$A$1012,$W$2,'PIB-Mpal 2015-2022 Corrient '!$E$5:$E$1012,$A110)</f>
        <v>8.869997397475665</v>
      </c>
      <c r="N110" s="51">
        <f>SUMIFS('PIB-Mpal 2015-2022 Corrient '!S$5:S$1012,'PIB-Mpal 2015-2022 Corrient '!$A$5:$A$1012,$W$2,'PIB-Mpal 2015-2022 Corrient '!$E$5:$E$1012,$A110)</f>
        <v>6.855673888382566</v>
      </c>
      <c r="O110" s="51">
        <f>SUMIFS('PIB-Mpal 2015-2022 Corrient '!T$5:T$1012,'PIB-Mpal 2015-2022 Corrient '!$A$5:$A$1012,$W$2,'PIB-Mpal 2015-2022 Corrient '!$E$5:$E$1012,$A110)</f>
        <v>15.775857304623596</v>
      </c>
      <c r="P110" s="153">
        <f>SUMIFS('PIB-Mpal 2015-2022 Corrient '!U$5:U$1012,'PIB-Mpal 2015-2022 Corrient '!$A$5:$A$1012,$W$2,'PIB-Mpal 2015-2022 Corrient '!$E$5:$E$1012,$A110)</f>
        <v>4.255719665941422</v>
      </c>
      <c r="Q110" s="159">
        <f>SUMIFS('PIB-Mpal 2015-2022 Corrient '!J$5:J$1012,'PIB-Mpal 2015-2022 Corrient '!$A$5:$A$1012,$W$2,'PIB-Mpal 2015-2022 Corrient '!$E$5:$E$1012,$A110)</f>
        <v>34.652934997036986</v>
      </c>
      <c r="R110" s="52">
        <f>SUMIFS('PIB-Mpal 2015-2022 Corrient '!M$5:M$1012,'PIB-Mpal 2015-2022 Corrient '!$A$5:$A$1012,$W$2,'PIB-Mpal 2015-2022 Corrient '!$E$5:$E$1012,$A110)</f>
        <v>6.143077825322492</v>
      </c>
      <c r="S110" s="53">
        <f>SUMIFS('PIB-Mpal 2015-2022 Corrient '!V$5:V$1012,'PIB-Mpal 2015-2022 Corrient '!$A$5:$A$1012,$W$2,'PIB-Mpal 2015-2022 Corrient '!$E$5:$E$1012,$A110)</f>
        <v>54.04313377542655</v>
      </c>
      <c r="T110" s="210">
        <f>SUMIFS('PIB-Mpal 2015-2022 Corrient '!W$5:W$1012,'PIB-Mpal 2015-2022 Corrient '!$A$5:$A$1012,$W$2,'PIB-Mpal 2015-2022 Corrient '!$E$5:$E$1012,$A110)</f>
        <v>94.83914659778603</v>
      </c>
      <c r="U110" s="206">
        <f>SUMIFS('PIB-Mpal 2015-2022 Corrient '!X$5:X$1012,'PIB-Mpal 2015-2022 Corrient '!$A$5:$A$1012,$W$2,'PIB-Mpal 2015-2022 Corrient '!$E$5:$E$1012,$A110)</f>
        <v>10.623507706823561</v>
      </c>
      <c r="V110" s="90">
        <f>SUMIFS('PIB-Mpal 2015-2022 Corrient '!Y$5:Y$1012,'PIB-Mpal 2015-2022 Corrient '!$A$5:$A$1012,$W$2,'PIB-Mpal 2015-2022 Corrient '!$E$5:$E$1012,$A110)</f>
        <v>105.46265430460959</v>
      </c>
      <c r="W110" s="94">
        <f t="shared" si="14"/>
        <v>0.0004962599132642349</v>
      </c>
      <c r="X110" s="273">
        <f>INDEX(POBLACION!$C$4:$W$128,MATCH(A110,POBLACION!$A$4:$A$128,0),MATCH($W$2,POBLACION!$C$3:$W$3,0))</f>
        <v>4869</v>
      </c>
      <c r="Y110" s="263">
        <f t="shared" si="15"/>
        <v>19478.157033843916</v>
      </c>
      <c r="Z110" s="275">
        <f t="shared" si="16"/>
        <v>21660.023475992934</v>
      </c>
      <c r="AA110" s="278">
        <f t="shared" si="17"/>
        <v>4.289547862814875</v>
      </c>
      <c r="AB110" s="278">
        <f t="shared" si="18"/>
        <v>4.335658922995149</v>
      </c>
      <c r="AG110" s="287"/>
      <c r="AH110" s="288"/>
      <c r="AI110" s="289"/>
      <c r="AJ110" s="282"/>
      <c r="AK110" s="282"/>
      <c r="AL110" s="282"/>
      <c r="AM110" s="282"/>
      <c r="AN110" s="282"/>
      <c r="AO110" s="282"/>
      <c r="AP110" s="282"/>
    </row>
    <row r="111" spans="1:42" ht="15">
      <c r="A111" s="35" t="s">
        <v>287</v>
      </c>
      <c r="B111" s="32" t="s">
        <v>147</v>
      </c>
      <c r="C111" s="33" t="s">
        <v>374</v>
      </c>
      <c r="D111" s="32" t="s">
        <v>157</v>
      </c>
      <c r="E111" s="51">
        <f>SUMIFS('PIB-Mpal 2015-2022 Corrient '!H$5:H$1012,'PIB-Mpal 2015-2022 Corrient '!$A$5:$A$1012,$W$2,'PIB-Mpal 2015-2022 Corrient '!$E$5:$E$1012,$A111)</f>
        <v>160.9111485037833</v>
      </c>
      <c r="F111" s="51">
        <f>SUMIFS('PIB-Mpal 2015-2022 Corrient '!I$5:I$1012,'PIB-Mpal 2015-2022 Corrient '!$A$5:$A$1012,$W$2,'PIB-Mpal 2015-2022 Corrient '!$E$5:$E$1012,$A111)</f>
        <v>0</v>
      </c>
      <c r="G111" s="51">
        <f>SUMIFS('PIB-Mpal 2015-2022 Corrient '!K$5:K$1012,'PIB-Mpal 2015-2022 Corrient '!$A$5:$A$1012,$W$2,'PIB-Mpal 2015-2022 Corrient '!$E$5:$E$1012,$A111)</f>
        <v>14.885386494227964</v>
      </c>
      <c r="H111" s="51">
        <f>SUMIFS('PIB-Mpal 2015-2022 Corrient '!L$5:L$1012,'PIB-Mpal 2015-2022 Corrient '!$A$5:$A$1012,$W$2,'PIB-Mpal 2015-2022 Corrient '!$E$5:$E$1012,$A111)</f>
        <v>14.643178534885793</v>
      </c>
      <c r="I111" s="51">
        <f>SUMIFS('PIB-Mpal 2015-2022 Corrient '!N$5:N$1012,'PIB-Mpal 2015-2022 Corrient '!$A$5:$A$1012,$W$2,'PIB-Mpal 2015-2022 Corrient '!$E$5:$E$1012,$A111)</f>
        <v>18.856886762284265</v>
      </c>
      <c r="J111" s="51">
        <f>SUMIFS('PIB-Mpal 2015-2022 Corrient '!O$5:O$1012,'PIB-Mpal 2015-2022 Corrient '!$A$5:$A$1012,$W$2,'PIB-Mpal 2015-2022 Corrient '!$E$5:$E$1012,$A111)</f>
        <v>96.8385435386202</v>
      </c>
      <c r="K111" s="51">
        <f>SUMIFS('PIB-Mpal 2015-2022 Corrient '!P$5:P$1012,'PIB-Mpal 2015-2022 Corrient '!$A$5:$A$1012,$W$2,'PIB-Mpal 2015-2022 Corrient '!$E$5:$E$1012,$A111)</f>
        <v>11.463189473269379</v>
      </c>
      <c r="L111" s="51">
        <f>SUMIFS('PIB-Mpal 2015-2022 Corrient '!Q$5:Q$1012,'PIB-Mpal 2015-2022 Corrient '!$A$5:$A$1012,$W$2,'PIB-Mpal 2015-2022 Corrient '!$E$5:$E$1012,$A111)</f>
        <v>12.097485988389233</v>
      </c>
      <c r="M111" s="51">
        <f>SUMIFS('PIB-Mpal 2015-2022 Corrient '!R$5:R$1012,'PIB-Mpal 2015-2022 Corrient '!$A$5:$A$1012,$W$2,'PIB-Mpal 2015-2022 Corrient '!$E$5:$E$1012,$A111)</f>
        <v>32.671504985464495</v>
      </c>
      <c r="N111" s="51">
        <f>SUMIFS('PIB-Mpal 2015-2022 Corrient '!S$5:S$1012,'PIB-Mpal 2015-2022 Corrient '!$A$5:$A$1012,$W$2,'PIB-Mpal 2015-2022 Corrient '!$E$5:$E$1012,$A111)</f>
        <v>43.136726438943995</v>
      </c>
      <c r="O111" s="51">
        <f>SUMIFS('PIB-Mpal 2015-2022 Corrient '!T$5:T$1012,'PIB-Mpal 2015-2022 Corrient '!$A$5:$A$1012,$W$2,'PIB-Mpal 2015-2022 Corrient '!$E$5:$E$1012,$A111)</f>
        <v>83.8286773750238</v>
      </c>
      <c r="P111" s="153">
        <f>SUMIFS('PIB-Mpal 2015-2022 Corrient '!U$5:U$1012,'PIB-Mpal 2015-2022 Corrient '!$A$5:$A$1012,$W$2,'PIB-Mpal 2015-2022 Corrient '!$E$5:$E$1012,$A111)</f>
        <v>17.167519219879313</v>
      </c>
      <c r="Q111" s="159">
        <f>SUMIFS('PIB-Mpal 2015-2022 Corrient '!J$5:J$1012,'PIB-Mpal 2015-2022 Corrient '!$A$5:$A$1012,$W$2,'PIB-Mpal 2015-2022 Corrient '!$E$5:$E$1012,$A111)</f>
        <v>160.9111485037833</v>
      </c>
      <c r="R111" s="52">
        <f>SUMIFS('PIB-Mpal 2015-2022 Corrient '!M$5:M$1012,'PIB-Mpal 2015-2022 Corrient '!$A$5:$A$1012,$W$2,'PIB-Mpal 2015-2022 Corrient '!$E$5:$E$1012,$A111)</f>
        <v>29.528565029113757</v>
      </c>
      <c r="S111" s="53">
        <f>SUMIFS('PIB-Mpal 2015-2022 Corrient '!V$5:V$1012,'PIB-Mpal 2015-2022 Corrient '!$A$5:$A$1012,$W$2,'PIB-Mpal 2015-2022 Corrient '!$E$5:$E$1012,$A111)</f>
        <v>316.06053378187465</v>
      </c>
      <c r="T111" s="210">
        <f>SUMIFS('PIB-Mpal 2015-2022 Corrient '!W$5:W$1012,'PIB-Mpal 2015-2022 Corrient '!$A$5:$A$1012,$W$2,'PIB-Mpal 2015-2022 Corrient '!$E$5:$E$1012,$A111)</f>
        <v>506.5002473147717</v>
      </c>
      <c r="U111" s="206">
        <f>SUMIFS('PIB-Mpal 2015-2022 Corrient '!X$5:X$1012,'PIB-Mpal 2015-2022 Corrient '!$A$5:$A$1012,$W$2,'PIB-Mpal 2015-2022 Corrient '!$E$5:$E$1012,$A111)</f>
        <v>56.736163007419236</v>
      </c>
      <c r="V111" s="90">
        <f>SUMIFS('PIB-Mpal 2015-2022 Corrient '!Y$5:Y$1012,'PIB-Mpal 2015-2022 Corrient '!$A$5:$A$1012,$W$2,'PIB-Mpal 2015-2022 Corrient '!$E$5:$E$1012,$A111)</f>
        <v>563.236410322191</v>
      </c>
      <c r="W111" s="94">
        <f t="shared" si="14"/>
        <v>0.0026503377330749827</v>
      </c>
      <c r="X111" s="273">
        <f>INDEX(POBLACION!$C$4:$W$128,MATCH(A111,POBLACION!$A$4:$A$128,0),MATCH($W$2,POBLACION!$C$3:$W$3,0))</f>
        <v>27229</v>
      </c>
      <c r="Y111" s="263">
        <f t="shared" si="15"/>
        <v>18601.50014009959</v>
      </c>
      <c r="Z111" s="275">
        <f t="shared" si="16"/>
        <v>20685.16692945723</v>
      </c>
      <c r="AA111" s="278">
        <f t="shared" si="17"/>
        <v>4.269547969825229</v>
      </c>
      <c r="AB111" s="278">
        <f t="shared" si="18"/>
        <v>4.315659030005503</v>
      </c>
      <c r="AG111" s="287"/>
      <c r="AH111" s="288"/>
      <c r="AI111" s="289"/>
      <c r="AJ111" s="282"/>
      <c r="AK111" s="282"/>
      <c r="AL111" s="282"/>
      <c r="AM111" s="282"/>
      <c r="AN111" s="282"/>
      <c r="AO111" s="282"/>
      <c r="AP111" s="282"/>
    </row>
    <row r="112" spans="1:42" ht="15">
      <c r="A112" s="35" t="s">
        <v>288</v>
      </c>
      <c r="B112" s="32" t="s">
        <v>147</v>
      </c>
      <c r="C112" s="33" t="s">
        <v>368</v>
      </c>
      <c r="D112" s="32" t="s">
        <v>158</v>
      </c>
      <c r="E112" s="51">
        <f>SUMIFS('PIB-Mpal 2015-2022 Corrient '!H$5:H$1012,'PIB-Mpal 2015-2022 Corrient '!$A$5:$A$1012,$W$2,'PIB-Mpal 2015-2022 Corrient '!$E$5:$E$1012,$A112)</f>
        <v>185.46429278142307</v>
      </c>
      <c r="F112" s="51">
        <f>SUMIFS('PIB-Mpal 2015-2022 Corrient '!I$5:I$1012,'PIB-Mpal 2015-2022 Corrient '!$A$5:$A$1012,$W$2,'PIB-Mpal 2015-2022 Corrient '!$E$5:$E$1012,$A112)</f>
        <v>0</v>
      </c>
      <c r="G112" s="51">
        <f>SUMIFS('PIB-Mpal 2015-2022 Corrient '!K$5:K$1012,'PIB-Mpal 2015-2022 Corrient '!$A$5:$A$1012,$W$2,'PIB-Mpal 2015-2022 Corrient '!$E$5:$E$1012,$A112)</f>
        <v>9.433481808277996</v>
      </c>
      <c r="H112" s="51">
        <f>SUMIFS('PIB-Mpal 2015-2022 Corrient '!L$5:L$1012,'PIB-Mpal 2015-2022 Corrient '!$A$5:$A$1012,$W$2,'PIB-Mpal 2015-2022 Corrient '!$E$5:$E$1012,$A112)</f>
        <v>17.14868864324161</v>
      </c>
      <c r="I112" s="51">
        <f>SUMIFS('PIB-Mpal 2015-2022 Corrient '!N$5:N$1012,'PIB-Mpal 2015-2022 Corrient '!$A$5:$A$1012,$W$2,'PIB-Mpal 2015-2022 Corrient '!$E$5:$E$1012,$A112)</f>
        <v>20.404371301026394</v>
      </c>
      <c r="J112" s="51">
        <f>SUMIFS('PIB-Mpal 2015-2022 Corrient '!O$5:O$1012,'PIB-Mpal 2015-2022 Corrient '!$A$5:$A$1012,$W$2,'PIB-Mpal 2015-2022 Corrient '!$E$5:$E$1012,$A112)</f>
        <v>43.579477563491366</v>
      </c>
      <c r="K112" s="51">
        <f>SUMIFS('PIB-Mpal 2015-2022 Corrient '!P$5:P$1012,'PIB-Mpal 2015-2022 Corrient '!$A$5:$A$1012,$W$2,'PIB-Mpal 2015-2022 Corrient '!$E$5:$E$1012,$A112)</f>
        <v>11.281784932589744</v>
      </c>
      <c r="L112" s="51">
        <f>SUMIFS('PIB-Mpal 2015-2022 Corrient '!Q$5:Q$1012,'PIB-Mpal 2015-2022 Corrient '!$A$5:$A$1012,$W$2,'PIB-Mpal 2015-2022 Corrient '!$E$5:$E$1012,$A112)</f>
        <v>7.703063736075755</v>
      </c>
      <c r="M112" s="51">
        <f>SUMIFS('PIB-Mpal 2015-2022 Corrient '!R$5:R$1012,'PIB-Mpal 2015-2022 Corrient '!$A$5:$A$1012,$W$2,'PIB-Mpal 2015-2022 Corrient '!$E$5:$E$1012,$A112)</f>
        <v>30.07022339700018</v>
      </c>
      <c r="N112" s="51">
        <f>SUMIFS('PIB-Mpal 2015-2022 Corrient '!S$5:S$1012,'PIB-Mpal 2015-2022 Corrient '!$A$5:$A$1012,$W$2,'PIB-Mpal 2015-2022 Corrient '!$E$5:$E$1012,$A112)</f>
        <v>29.648285636320907</v>
      </c>
      <c r="O112" s="51">
        <f>SUMIFS('PIB-Mpal 2015-2022 Corrient '!T$5:T$1012,'PIB-Mpal 2015-2022 Corrient '!$A$5:$A$1012,$W$2,'PIB-Mpal 2015-2022 Corrient '!$E$5:$E$1012,$A112)</f>
        <v>54.06503804980902</v>
      </c>
      <c r="P112" s="153">
        <f>SUMIFS('PIB-Mpal 2015-2022 Corrient '!U$5:U$1012,'PIB-Mpal 2015-2022 Corrient '!$A$5:$A$1012,$W$2,'PIB-Mpal 2015-2022 Corrient '!$E$5:$E$1012,$A112)</f>
        <v>19.753873450207504</v>
      </c>
      <c r="Q112" s="159">
        <f>SUMIFS('PIB-Mpal 2015-2022 Corrient '!J$5:J$1012,'PIB-Mpal 2015-2022 Corrient '!$A$5:$A$1012,$W$2,'PIB-Mpal 2015-2022 Corrient '!$E$5:$E$1012,$A112)</f>
        <v>185.46429278142307</v>
      </c>
      <c r="R112" s="52">
        <f>SUMIFS('PIB-Mpal 2015-2022 Corrient '!M$5:M$1012,'PIB-Mpal 2015-2022 Corrient '!$A$5:$A$1012,$W$2,'PIB-Mpal 2015-2022 Corrient '!$E$5:$E$1012,$A112)</f>
        <v>26.582170451519605</v>
      </c>
      <c r="S112" s="53">
        <f>SUMIFS('PIB-Mpal 2015-2022 Corrient '!V$5:V$1012,'PIB-Mpal 2015-2022 Corrient '!$A$5:$A$1012,$W$2,'PIB-Mpal 2015-2022 Corrient '!$E$5:$E$1012,$A112)</f>
        <v>216.50611806652086</v>
      </c>
      <c r="T112" s="210">
        <f>SUMIFS('PIB-Mpal 2015-2022 Corrient '!W$5:W$1012,'PIB-Mpal 2015-2022 Corrient '!$A$5:$A$1012,$W$2,'PIB-Mpal 2015-2022 Corrient '!$E$5:$E$1012,$A112)</f>
        <v>428.55258129946355</v>
      </c>
      <c r="U112" s="206">
        <f>SUMIFS('PIB-Mpal 2015-2022 Corrient '!X$5:X$1012,'PIB-Mpal 2015-2022 Corrient '!$A$5:$A$1012,$W$2,'PIB-Mpal 2015-2022 Corrient '!$E$5:$E$1012,$A112)</f>
        <v>48.00477243349913</v>
      </c>
      <c r="V112" s="90">
        <f>SUMIFS('PIB-Mpal 2015-2022 Corrient '!Y$5:Y$1012,'PIB-Mpal 2015-2022 Corrient '!$A$5:$A$1012,$W$2,'PIB-Mpal 2015-2022 Corrient '!$E$5:$E$1012,$A112)</f>
        <v>476.55735373296267</v>
      </c>
      <c r="W112" s="94">
        <f t="shared" si="14"/>
        <v>0.0022424649994667975</v>
      </c>
      <c r="X112" s="273">
        <f>INDEX(POBLACION!$C$4:$W$128,MATCH(A112,POBLACION!$A$4:$A$128,0),MATCH($W$2,POBLACION!$C$3:$W$3,0))</f>
        <v>22352</v>
      </c>
      <c r="Y112" s="263">
        <f t="shared" si="15"/>
        <v>19172.896443247293</v>
      </c>
      <c r="Z112" s="275">
        <f t="shared" si="16"/>
        <v>21320.568796213433</v>
      </c>
      <c r="AA112" s="278">
        <f t="shared" si="17"/>
        <v>4.282687726560832</v>
      </c>
      <c r="AB112" s="278">
        <f t="shared" si="18"/>
        <v>4.328798786741105</v>
      </c>
      <c r="AG112" s="287"/>
      <c r="AH112" s="288"/>
      <c r="AI112" s="289"/>
      <c r="AJ112" s="282"/>
      <c r="AK112" s="282"/>
      <c r="AL112" s="282"/>
      <c r="AM112" s="282"/>
      <c r="AN112" s="282"/>
      <c r="AO112" s="282"/>
      <c r="AP112" s="282"/>
    </row>
    <row r="113" spans="1:42" ht="15">
      <c r="A113" s="35" t="s">
        <v>289</v>
      </c>
      <c r="B113" s="32" t="s">
        <v>147</v>
      </c>
      <c r="C113" s="33" t="s">
        <v>375</v>
      </c>
      <c r="D113" s="32" t="s">
        <v>159</v>
      </c>
      <c r="E113" s="51">
        <f>SUMIFS('PIB-Mpal 2015-2022 Corrient '!H$5:H$1012,'PIB-Mpal 2015-2022 Corrient '!$A$5:$A$1012,$W$2,'PIB-Mpal 2015-2022 Corrient '!$E$5:$E$1012,$A113)</f>
        <v>108.77841359413483</v>
      </c>
      <c r="F113" s="51">
        <f>SUMIFS('PIB-Mpal 2015-2022 Corrient '!I$5:I$1012,'PIB-Mpal 2015-2022 Corrient '!$A$5:$A$1012,$W$2,'PIB-Mpal 2015-2022 Corrient '!$E$5:$E$1012,$A113)</f>
        <v>93.94083418663539</v>
      </c>
      <c r="G113" s="51">
        <f>SUMIFS('PIB-Mpal 2015-2022 Corrient '!K$5:K$1012,'PIB-Mpal 2015-2022 Corrient '!$A$5:$A$1012,$W$2,'PIB-Mpal 2015-2022 Corrient '!$E$5:$E$1012,$A113)</f>
        <v>12.498316505180371</v>
      </c>
      <c r="H113" s="51">
        <f>SUMIFS('PIB-Mpal 2015-2022 Corrient '!L$5:L$1012,'PIB-Mpal 2015-2022 Corrient '!$A$5:$A$1012,$W$2,'PIB-Mpal 2015-2022 Corrient '!$E$5:$E$1012,$A113)</f>
        <v>19.767302476827645</v>
      </c>
      <c r="I113" s="51">
        <f>SUMIFS('PIB-Mpal 2015-2022 Corrient '!N$5:N$1012,'PIB-Mpal 2015-2022 Corrient '!$A$5:$A$1012,$W$2,'PIB-Mpal 2015-2022 Corrient '!$E$5:$E$1012,$A113)</f>
        <v>22.23694010987885</v>
      </c>
      <c r="J113" s="51">
        <f>SUMIFS('PIB-Mpal 2015-2022 Corrient '!O$5:O$1012,'PIB-Mpal 2015-2022 Corrient '!$A$5:$A$1012,$W$2,'PIB-Mpal 2015-2022 Corrient '!$E$5:$E$1012,$A113)</f>
        <v>68.69586811234856</v>
      </c>
      <c r="K113" s="51">
        <f>SUMIFS('PIB-Mpal 2015-2022 Corrient '!P$5:P$1012,'PIB-Mpal 2015-2022 Corrient '!$A$5:$A$1012,$W$2,'PIB-Mpal 2015-2022 Corrient '!$E$5:$E$1012,$A113)</f>
        <v>13.003068380763755</v>
      </c>
      <c r="L113" s="51">
        <f>SUMIFS('PIB-Mpal 2015-2022 Corrient '!Q$5:Q$1012,'PIB-Mpal 2015-2022 Corrient '!$A$5:$A$1012,$W$2,'PIB-Mpal 2015-2022 Corrient '!$E$5:$E$1012,$A113)</f>
        <v>8.957535058244618</v>
      </c>
      <c r="M113" s="51">
        <f>SUMIFS('PIB-Mpal 2015-2022 Corrient '!R$5:R$1012,'PIB-Mpal 2015-2022 Corrient '!$A$5:$A$1012,$W$2,'PIB-Mpal 2015-2022 Corrient '!$E$5:$E$1012,$A113)</f>
        <v>39.5179753593637</v>
      </c>
      <c r="N113" s="51">
        <f>SUMIFS('PIB-Mpal 2015-2022 Corrient '!S$5:S$1012,'PIB-Mpal 2015-2022 Corrient '!$A$5:$A$1012,$W$2,'PIB-Mpal 2015-2022 Corrient '!$E$5:$E$1012,$A113)</f>
        <v>38.29047485312082</v>
      </c>
      <c r="O113" s="51">
        <f>SUMIFS('PIB-Mpal 2015-2022 Corrient '!T$5:T$1012,'PIB-Mpal 2015-2022 Corrient '!$A$5:$A$1012,$W$2,'PIB-Mpal 2015-2022 Corrient '!$E$5:$E$1012,$A113)</f>
        <v>51.646520766334596</v>
      </c>
      <c r="P113" s="153">
        <f>SUMIFS('PIB-Mpal 2015-2022 Corrient '!U$5:U$1012,'PIB-Mpal 2015-2022 Corrient '!$A$5:$A$1012,$W$2,'PIB-Mpal 2015-2022 Corrient '!$E$5:$E$1012,$A113)</f>
        <v>23.67360088420558</v>
      </c>
      <c r="Q113" s="159">
        <f>SUMIFS('PIB-Mpal 2015-2022 Corrient '!J$5:J$1012,'PIB-Mpal 2015-2022 Corrient '!$A$5:$A$1012,$W$2,'PIB-Mpal 2015-2022 Corrient '!$E$5:$E$1012,$A113)</f>
        <v>202.71924778077022</v>
      </c>
      <c r="R113" s="52">
        <f>SUMIFS('PIB-Mpal 2015-2022 Corrient '!M$5:M$1012,'PIB-Mpal 2015-2022 Corrient '!$A$5:$A$1012,$W$2,'PIB-Mpal 2015-2022 Corrient '!$E$5:$E$1012,$A113)</f>
        <v>32.265618982008014</v>
      </c>
      <c r="S113" s="53">
        <f>SUMIFS('PIB-Mpal 2015-2022 Corrient '!V$5:V$1012,'PIB-Mpal 2015-2022 Corrient '!$A$5:$A$1012,$W$2,'PIB-Mpal 2015-2022 Corrient '!$E$5:$E$1012,$A113)</f>
        <v>266.02198352426046</v>
      </c>
      <c r="T113" s="210">
        <f>SUMIFS('PIB-Mpal 2015-2022 Corrient '!W$5:W$1012,'PIB-Mpal 2015-2022 Corrient '!$A$5:$A$1012,$W$2,'PIB-Mpal 2015-2022 Corrient '!$E$5:$E$1012,$A113)</f>
        <v>501.0068502870387</v>
      </c>
      <c r="U113" s="206">
        <f>SUMIFS('PIB-Mpal 2015-2022 Corrient '!X$5:X$1012,'PIB-Mpal 2015-2022 Corrient '!$A$5:$A$1012,$W$2,'PIB-Mpal 2015-2022 Corrient '!$E$5:$E$1012,$A113)</f>
        <v>56.12081430644172</v>
      </c>
      <c r="V113" s="90">
        <f>SUMIFS('PIB-Mpal 2015-2022 Corrient '!Y$5:Y$1012,'PIB-Mpal 2015-2022 Corrient '!$A$5:$A$1012,$W$2,'PIB-Mpal 2015-2022 Corrient '!$E$5:$E$1012,$A113)</f>
        <v>557.1276645934804</v>
      </c>
      <c r="W113" s="94">
        <f t="shared" si="14"/>
        <v>0.0026215927176430065</v>
      </c>
      <c r="X113" s="273">
        <f>INDEX(POBLACION!$C$4:$W$128,MATCH(A113,POBLACION!$A$4:$A$128,0),MATCH($W$2,POBLACION!$C$3:$W$3,0))</f>
        <v>25541</v>
      </c>
      <c r="Y113" s="263">
        <f t="shared" si="15"/>
        <v>19615.78835155392</v>
      </c>
      <c r="Z113" s="275">
        <f t="shared" si="16"/>
        <v>21813.071711893834</v>
      </c>
      <c r="AA113" s="278">
        <f t="shared" si="17"/>
        <v>4.292605766956994</v>
      </c>
      <c r="AB113" s="278">
        <f t="shared" si="18"/>
        <v>4.338716827137268</v>
      </c>
      <c r="AG113" s="287"/>
      <c r="AH113" s="288"/>
      <c r="AI113" s="289"/>
      <c r="AJ113" s="282"/>
      <c r="AK113" s="282"/>
      <c r="AL113" s="282"/>
      <c r="AM113" s="282"/>
      <c r="AN113" s="282"/>
      <c r="AO113" s="282"/>
      <c r="AP113" s="282"/>
    </row>
    <row r="114" spans="1:42" ht="15">
      <c r="A114" s="35" t="s">
        <v>290</v>
      </c>
      <c r="B114" s="32" t="s">
        <v>147</v>
      </c>
      <c r="C114" s="33" t="s">
        <v>374</v>
      </c>
      <c r="D114" s="32" t="s">
        <v>160</v>
      </c>
      <c r="E114" s="51">
        <f>SUMIFS('PIB-Mpal 2015-2022 Corrient '!H$5:H$1012,'PIB-Mpal 2015-2022 Corrient '!$A$5:$A$1012,$W$2,'PIB-Mpal 2015-2022 Corrient '!$E$5:$E$1012,$A114)</f>
        <v>32.25555283447058</v>
      </c>
      <c r="F114" s="51">
        <f>SUMIFS('PIB-Mpal 2015-2022 Corrient '!I$5:I$1012,'PIB-Mpal 2015-2022 Corrient '!$A$5:$A$1012,$W$2,'PIB-Mpal 2015-2022 Corrient '!$E$5:$E$1012,$A114)</f>
        <v>0</v>
      </c>
      <c r="G114" s="51">
        <f>SUMIFS('PIB-Mpal 2015-2022 Corrient '!K$5:K$1012,'PIB-Mpal 2015-2022 Corrient '!$A$5:$A$1012,$W$2,'PIB-Mpal 2015-2022 Corrient '!$E$5:$E$1012,$A114)</f>
        <v>3.738880413877294</v>
      </c>
      <c r="H114" s="51">
        <f>SUMIFS('PIB-Mpal 2015-2022 Corrient '!L$5:L$1012,'PIB-Mpal 2015-2022 Corrient '!$A$5:$A$1012,$W$2,'PIB-Mpal 2015-2022 Corrient '!$E$5:$E$1012,$A114)</f>
        <v>2.7945478291203916</v>
      </c>
      <c r="I114" s="51">
        <f>SUMIFS('PIB-Mpal 2015-2022 Corrient '!N$5:N$1012,'PIB-Mpal 2015-2022 Corrient '!$A$5:$A$1012,$W$2,'PIB-Mpal 2015-2022 Corrient '!$E$5:$E$1012,$A114)</f>
        <v>8.721400711977706</v>
      </c>
      <c r="J114" s="51">
        <f>SUMIFS('PIB-Mpal 2015-2022 Corrient '!O$5:O$1012,'PIB-Mpal 2015-2022 Corrient '!$A$5:$A$1012,$W$2,'PIB-Mpal 2015-2022 Corrient '!$E$5:$E$1012,$A114)</f>
        <v>14.72081222988425</v>
      </c>
      <c r="K114" s="51">
        <f>SUMIFS('PIB-Mpal 2015-2022 Corrient '!P$5:P$1012,'PIB-Mpal 2015-2022 Corrient '!$A$5:$A$1012,$W$2,'PIB-Mpal 2015-2022 Corrient '!$E$5:$E$1012,$A114)</f>
        <v>2.3797575181399595</v>
      </c>
      <c r="L114" s="51">
        <f>SUMIFS('PIB-Mpal 2015-2022 Corrient '!Q$5:Q$1012,'PIB-Mpal 2015-2022 Corrient '!$A$5:$A$1012,$W$2,'PIB-Mpal 2015-2022 Corrient '!$E$5:$E$1012,$A114)</f>
        <v>1.0192322715188085</v>
      </c>
      <c r="M114" s="51">
        <f>SUMIFS('PIB-Mpal 2015-2022 Corrient '!R$5:R$1012,'PIB-Mpal 2015-2022 Corrient '!$A$5:$A$1012,$W$2,'PIB-Mpal 2015-2022 Corrient '!$E$5:$E$1012,$A114)</f>
        <v>7.928418932947952</v>
      </c>
      <c r="N114" s="51">
        <f>SUMIFS('PIB-Mpal 2015-2022 Corrient '!S$5:S$1012,'PIB-Mpal 2015-2022 Corrient '!$A$5:$A$1012,$W$2,'PIB-Mpal 2015-2022 Corrient '!$E$5:$E$1012,$A114)</f>
        <v>8.57212476354888</v>
      </c>
      <c r="O114" s="51">
        <f>SUMIFS('PIB-Mpal 2015-2022 Corrient '!T$5:T$1012,'PIB-Mpal 2015-2022 Corrient '!$A$5:$A$1012,$W$2,'PIB-Mpal 2015-2022 Corrient '!$E$5:$E$1012,$A114)</f>
        <v>13.804141418974655</v>
      </c>
      <c r="P114" s="153">
        <f>SUMIFS('PIB-Mpal 2015-2022 Corrient '!U$5:U$1012,'PIB-Mpal 2015-2022 Corrient '!$A$5:$A$1012,$W$2,'PIB-Mpal 2015-2022 Corrient '!$E$5:$E$1012,$A114)</f>
        <v>4.120599791180885</v>
      </c>
      <c r="Q114" s="159">
        <f>SUMIFS('PIB-Mpal 2015-2022 Corrient '!J$5:J$1012,'PIB-Mpal 2015-2022 Corrient '!$A$5:$A$1012,$W$2,'PIB-Mpal 2015-2022 Corrient '!$E$5:$E$1012,$A114)</f>
        <v>32.25555283447058</v>
      </c>
      <c r="R114" s="52">
        <f>SUMIFS('PIB-Mpal 2015-2022 Corrient '!M$5:M$1012,'PIB-Mpal 2015-2022 Corrient '!$A$5:$A$1012,$W$2,'PIB-Mpal 2015-2022 Corrient '!$E$5:$E$1012,$A114)</f>
        <v>6.533428242997686</v>
      </c>
      <c r="S114" s="53">
        <f>SUMIFS('PIB-Mpal 2015-2022 Corrient '!V$5:V$1012,'PIB-Mpal 2015-2022 Corrient '!$A$5:$A$1012,$W$2,'PIB-Mpal 2015-2022 Corrient '!$E$5:$E$1012,$A114)</f>
        <v>61.266487638173096</v>
      </c>
      <c r="T114" s="210">
        <f>SUMIFS('PIB-Mpal 2015-2022 Corrient '!W$5:W$1012,'PIB-Mpal 2015-2022 Corrient '!$A$5:$A$1012,$W$2,'PIB-Mpal 2015-2022 Corrient '!$E$5:$E$1012,$A114)</f>
        <v>100.05546871564135</v>
      </c>
      <c r="U114" s="206">
        <f>SUMIFS('PIB-Mpal 2015-2022 Corrient '!X$5:X$1012,'PIB-Mpal 2015-2022 Corrient '!$A$5:$A$1012,$W$2,'PIB-Mpal 2015-2022 Corrient '!$E$5:$E$1012,$A114)</f>
        <v>11.20781956757162</v>
      </c>
      <c r="V114" s="90">
        <f>SUMIFS('PIB-Mpal 2015-2022 Corrient '!Y$5:Y$1012,'PIB-Mpal 2015-2022 Corrient '!$A$5:$A$1012,$W$2,'PIB-Mpal 2015-2022 Corrient '!$E$5:$E$1012,$A114)</f>
        <v>111.26328828321297</v>
      </c>
      <c r="W114" s="94">
        <f t="shared" si="14"/>
        <v>0.0005235550930990314</v>
      </c>
      <c r="X114" s="273">
        <f>INDEX(POBLACION!$C$4:$W$128,MATCH(A114,POBLACION!$A$4:$A$128,0),MATCH($W$2,POBLACION!$C$3:$W$3,0))</f>
        <v>5742</v>
      </c>
      <c r="Y114" s="263">
        <f t="shared" si="15"/>
        <v>17425.194830310233</v>
      </c>
      <c r="Z114" s="275">
        <f t="shared" si="16"/>
        <v>19377.096531385054</v>
      </c>
      <c r="AA114" s="278">
        <f t="shared" si="17"/>
        <v>4.241177642624027</v>
      </c>
      <c r="AB114" s="278">
        <f t="shared" si="18"/>
        <v>4.287288702804301</v>
      </c>
      <c r="AG114" s="287"/>
      <c r="AH114" s="288"/>
      <c r="AI114" s="289"/>
      <c r="AJ114" s="282"/>
      <c r="AK114" s="282"/>
      <c r="AL114" s="282"/>
      <c r="AM114" s="282"/>
      <c r="AN114" s="282"/>
      <c r="AO114" s="282"/>
      <c r="AP114" s="282"/>
    </row>
    <row r="115" spans="1:42" ht="15">
      <c r="A115" s="35" t="s">
        <v>291</v>
      </c>
      <c r="B115" s="32" t="s">
        <v>147</v>
      </c>
      <c r="C115" s="33" t="s">
        <v>374</v>
      </c>
      <c r="D115" s="32" t="s">
        <v>161</v>
      </c>
      <c r="E115" s="51">
        <f>SUMIFS('PIB-Mpal 2015-2022 Corrient '!H$5:H$1012,'PIB-Mpal 2015-2022 Corrient '!$A$5:$A$1012,$W$2,'PIB-Mpal 2015-2022 Corrient '!$E$5:$E$1012,$A115)</f>
        <v>130.86294087734592</v>
      </c>
      <c r="F115" s="51">
        <f>SUMIFS('PIB-Mpal 2015-2022 Corrient '!I$5:I$1012,'PIB-Mpal 2015-2022 Corrient '!$A$5:$A$1012,$W$2,'PIB-Mpal 2015-2022 Corrient '!$E$5:$E$1012,$A115)</f>
        <v>0</v>
      </c>
      <c r="G115" s="51">
        <f>SUMIFS('PIB-Mpal 2015-2022 Corrient '!K$5:K$1012,'PIB-Mpal 2015-2022 Corrient '!$A$5:$A$1012,$W$2,'PIB-Mpal 2015-2022 Corrient '!$E$5:$E$1012,$A115)</f>
        <v>15.599134918870991</v>
      </c>
      <c r="H115" s="51">
        <f>SUMIFS('PIB-Mpal 2015-2022 Corrient '!L$5:L$1012,'PIB-Mpal 2015-2022 Corrient '!$A$5:$A$1012,$W$2,'PIB-Mpal 2015-2022 Corrient '!$E$5:$E$1012,$A115)</f>
        <v>6.0788276989589605</v>
      </c>
      <c r="I115" s="51">
        <f>SUMIFS('PIB-Mpal 2015-2022 Corrient '!N$5:N$1012,'PIB-Mpal 2015-2022 Corrient '!$A$5:$A$1012,$W$2,'PIB-Mpal 2015-2022 Corrient '!$E$5:$E$1012,$A115)</f>
        <v>11.38354769723209</v>
      </c>
      <c r="J115" s="51">
        <f>SUMIFS('PIB-Mpal 2015-2022 Corrient '!O$5:O$1012,'PIB-Mpal 2015-2022 Corrient '!$A$5:$A$1012,$W$2,'PIB-Mpal 2015-2022 Corrient '!$E$5:$E$1012,$A115)</f>
        <v>72.32472257534522</v>
      </c>
      <c r="K115" s="51">
        <f>SUMIFS('PIB-Mpal 2015-2022 Corrient '!P$5:P$1012,'PIB-Mpal 2015-2022 Corrient '!$A$5:$A$1012,$W$2,'PIB-Mpal 2015-2022 Corrient '!$E$5:$E$1012,$A115)</f>
        <v>6.926139643955185</v>
      </c>
      <c r="L115" s="51">
        <f>SUMIFS('PIB-Mpal 2015-2022 Corrient '!Q$5:Q$1012,'PIB-Mpal 2015-2022 Corrient '!$A$5:$A$1012,$W$2,'PIB-Mpal 2015-2022 Corrient '!$E$5:$E$1012,$A115)</f>
        <v>5.511827107310172</v>
      </c>
      <c r="M115" s="51">
        <f>SUMIFS('PIB-Mpal 2015-2022 Corrient '!R$5:R$1012,'PIB-Mpal 2015-2022 Corrient '!$A$5:$A$1012,$W$2,'PIB-Mpal 2015-2022 Corrient '!$E$5:$E$1012,$A115)</f>
        <v>24.76702906143693</v>
      </c>
      <c r="N115" s="51">
        <f>SUMIFS('PIB-Mpal 2015-2022 Corrient '!S$5:S$1012,'PIB-Mpal 2015-2022 Corrient '!$A$5:$A$1012,$W$2,'PIB-Mpal 2015-2022 Corrient '!$E$5:$E$1012,$A115)</f>
        <v>24.748406433121485</v>
      </c>
      <c r="O115" s="51">
        <f>SUMIFS('PIB-Mpal 2015-2022 Corrient '!T$5:T$1012,'PIB-Mpal 2015-2022 Corrient '!$A$5:$A$1012,$W$2,'PIB-Mpal 2015-2022 Corrient '!$E$5:$E$1012,$A115)</f>
        <v>29.097977270659822</v>
      </c>
      <c r="P115" s="153">
        <f>SUMIFS('PIB-Mpal 2015-2022 Corrient '!U$5:U$1012,'PIB-Mpal 2015-2022 Corrient '!$A$5:$A$1012,$W$2,'PIB-Mpal 2015-2022 Corrient '!$E$5:$E$1012,$A115)</f>
        <v>10.49821833269145</v>
      </c>
      <c r="Q115" s="159">
        <f>SUMIFS('PIB-Mpal 2015-2022 Corrient '!J$5:J$1012,'PIB-Mpal 2015-2022 Corrient '!$A$5:$A$1012,$W$2,'PIB-Mpal 2015-2022 Corrient '!$E$5:$E$1012,$A115)</f>
        <v>130.86294087734592</v>
      </c>
      <c r="R115" s="52">
        <f>SUMIFS('PIB-Mpal 2015-2022 Corrient '!M$5:M$1012,'PIB-Mpal 2015-2022 Corrient '!$A$5:$A$1012,$W$2,'PIB-Mpal 2015-2022 Corrient '!$E$5:$E$1012,$A115)</f>
        <v>21.67796261782995</v>
      </c>
      <c r="S115" s="53">
        <f>SUMIFS('PIB-Mpal 2015-2022 Corrient '!V$5:V$1012,'PIB-Mpal 2015-2022 Corrient '!$A$5:$A$1012,$W$2,'PIB-Mpal 2015-2022 Corrient '!$E$5:$E$1012,$A115)</f>
        <v>185.25786812175232</v>
      </c>
      <c r="T115" s="210">
        <f>SUMIFS('PIB-Mpal 2015-2022 Corrient '!W$5:W$1012,'PIB-Mpal 2015-2022 Corrient '!$A$5:$A$1012,$W$2,'PIB-Mpal 2015-2022 Corrient '!$E$5:$E$1012,$A115)</f>
        <v>337.7987716169282</v>
      </c>
      <c r="U115" s="206">
        <f>SUMIFS('PIB-Mpal 2015-2022 Corrient '!X$5:X$1012,'PIB-Mpal 2015-2022 Corrient '!$A$5:$A$1012,$W$2,'PIB-Mpal 2015-2022 Corrient '!$E$5:$E$1012,$A115)</f>
        <v>37.83888807906822</v>
      </c>
      <c r="V115" s="90">
        <f>SUMIFS('PIB-Mpal 2015-2022 Corrient '!Y$5:Y$1012,'PIB-Mpal 2015-2022 Corrient '!$A$5:$A$1012,$W$2,'PIB-Mpal 2015-2022 Corrient '!$E$5:$E$1012,$A115)</f>
        <v>375.63765969599643</v>
      </c>
      <c r="W115" s="94">
        <f t="shared" si="14"/>
        <v>0.0017675822180721235</v>
      </c>
      <c r="X115" s="273">
        <f>INDEX(POBLACION!$C$4:$W$128,MATCH(A115,POBLACION!$A$4:$A$128,0),MATCH($W$2,POBLACION!$C$3:$W$3,0))</f>
        <v>15257</v>
      </c>
      <c r="Y115" s="263">
        <f t="shared" si="15"/>
        <v>22140.576234969405</v>
      </c>
      <c r="Z115" s="275">
        <f t="shared" si="16"/>
        <v>24620.676390902303</v>
      </c>
      <c r="AA115" s="278">
        <f t="shared" si="17"/>
        <v>4.345188919722959</v>
      </c>
      <c r="AB115" s="278">
        <f t="shared" si="18"/>
        <v>4.391299979903233</v>
      </c>
      <c r="AG115" s="287"/>
      <c r="AH115" s="288"/>
      <c r="AI115" s="289"/>
      <c r="AJ115" s="282"/>
      <c r="AK115" s="282"/>
      <c r="AL115" s="282"/>
      <c r="AM115" s="282"/>
      <c r="AN115" s="282"/>
      <c r="AO115" s="282"/>
      <c r="AP115" s="282"/>
    </row>
    <row r="116" spans="1:42" ht="15">
      <c r="A116" s="35" t="s">
        <v>292</v>
      </c>
      <c r="B116" s="32" t="s">
        <v>147</v>
      </c>
      <c r="C116" s="33" t="s">
        <v>375</v>
      </c>
      <c r="D116" s="32" t="s">
        <v>162</v>
      </c>
      <c r="E116" s="51">
        <f>SUMIFS('PIB-Mpal 2015-2022 Corrient '!H$5:H$1012,'PIB-Mpal 2015-2022 Corrient '!$A$5:$A$1012,$W$2,'PIB-Mpal 2015-2022 Corrient '!$E$5:$E$1012,$A116)</f>
        <v>466.31872814667</v>
      </c>
      <c r="F116" s="51">
        <f>SUMIFS('PIB-Mpal 2015-2022 Corrient '!I$5:I$1012,'PIB-Mpal 2015-2022 Corrient '!$A$5:$A$1012,$W$2,'PIB-Mpal 2015-2022 Corrient '!$E$5:$E$1012,$A116)</f>
        <v>0</v>
      </c>
      <c r="G116" s="51">
        <f>SUMIFS('PIB-Mpal 2015-2022 Corrient '!K$5:K$1012,'PIB-Mpal 2015-2022 Corrient '!$A$5:$A$1012,$W$2,'PIB-Mpal 2015-2022 Corrient '!$E$5:$E$1012,$A116)</f>
        <v>17.510437304668173</v>
      </c>
      <c r="H116" s="51">
        <f>SUMIFS('PIB-Mpal 2015-2022 Corrient '!L$5:L$1012,'PIB-Mpal 2015-2022 Corrient '!$A$5:$A$1012,$W$2,'PIB-Mpal 2015-2022 Corrient '!$E$5:$E$1012,$A116)</f>
        <v>22.86411986284159</v>
      </c>
      <c r="I116" s="51">
        <f>SUMIFS('PIB-Mpal 2015-2022 Corrient '!N$5:N$1012,'PIB-Mpal 2015-2022 Corrient '!$A$5:$A$1012,$W$2,'PIB-Mpal 2015-2022 Corrient '!$E$5:$E$1012,$A116)</f>
        <v>17.783417244632766</v>
      </c>
      <c r="J116" s="51">
        <f>SUMIFS('PIB-Mpal 2015-2022 Corrient '!O$5:O$1012,'PIB-Mpal 2015-2022 Corrient '!$A$5:$A$1012,$W$2,'PIB-Mpal 2015-2022 Corrient '!$E$5:$E$1012,$A116)</f>
        <v>55.84263840659602</v>
      </c>
      <c r="K116" s="51">
        <f>SUMIFS('PIB-Mpal 2015-2022 Corrient '!P$5:P$1012,'PIB-Mpal 2015-2022 Corrient '!$A$5:$A$1012,$W$2,'PIB-Mpal 2015-2022 Corrient '!$E$5:$E$1012,$A116)</f>
        <v>9.460066932310724</v>
      </c>
      <c r="L116" s="51">
        <f>SUMIFS('PIB-Mpal 2015-2022 Corrient '!Q$5:Q$1012,'PIB-Mpal 2015-2022 Corrient '!$A$5:$A$1012,$W$2,'PIB-Mpal 2015-2022 Corrient '!$E$5:$E$1012,$A116)</f>
        <v>5.140300784584752</v>
      </c>
      <c r="M116" s="51">
        <f>SUMIFS('PIB-Mpal 2015-2022 Corrient '!R$5:R$1012,'PIB-Mpal 2015-2022 Corrient '!$A$5:$A$1012,$W$2,'PIB-Mpal 2015-2022 Corrient '!$E$5:$E$1012,$A116)</f>
        <v>27.852334078522922</v>
      </c>
      <c r="N116" s="51">
        <f>SUMIFS('PIB-Mpal 2015-2022 Corrient '!S$5:S$1012,'PIB-Mpal 2015-2022 Corrient '!$A$5:$A$1012,$W$2,'PIB-Mpal 2015-2022 Corrient '!$E$5:$E$1012,$A116)</f>
        <v>29.12910993901998</v>
      </c>
      <c r="O116" s="51">
        <f>SUMIFS('PIB-Mpal 2015-2022 Corrient '!T$5:T$1012,'PIB-Mpal 2015-2022 Corrient '!$A$5:$A$1012,$W$2,'PIB-Mpal 2015-2022 Corrient '!$E$5:$E$1012,$A116)</f>
        <v>36.31191969641385</v>
      </c>
      <c r="P116" s="153">
        <f>SUMIFS('PIB-Mpal 2015-2022 Corrient '!U$5:U$1012,'PIB-Mpal 2015-2022 Corrient '!$A$5:$A$1012,$W$2,'PIB-Mpal 2015-2022 Corrient '!$E$5:$E$1012,$A116)</f>
        <v>13.613829247179591</v>
      </c>
      <c r="Q116" s="159">
        <f>SUMIFS('PIB-Mpal 2015-2022 Corrient '!J$5:J$1012,'PIB-Mpal 2015-2022 Corrient '!$A$5:$A$1012,$W$2,'PIB-Mpal 2015-2022 Corrient '!$E$5:$E$1012,$A116)</f>
        <v>466.31872814667</v>
      </c>
      <c r="R116" s="52">
        <f>SUMIFS('PIB-Mpal 2015-2022 Corrient '!M$5:M$1012,'PIB-Mpal 2015-2022 Corrient '!$A$5:$A$1012,$W$2,'PIB-Mpal 2015-2022 Corrient '!$E$5:$E$1012,$A116)</f>
        <v>40.374557167509764</v>
      </c>
      <c r="S116" s="53">
        <f>SUMIFS('PIB-Mpal 2015-2022 Corrient '!V$5:V$1012,'PIB-Mpal 2015-2022 Corrient '!$A$5:$A$1012,$W$2,'PIB-Mpal 2015-2022 Corrient '!$E$5:$E$1012,$A116)</f>
        <v>195.13361632926058</v>
      </c>
      <c r="T116" s="210">
        <f>SUMIFS('PIB-Mpal 2015-2022 Corrient '!W$5:W$1012,'PIB-Mpal 2015-2022 Corrient '!$A$5:$A$1012,$W$2,'PIB-Mpal 2015-2022 Corrient '!$E$5:$E$1012,$A116)</f>
        <v>701.8269016434404</v>
      </c>
      <c r="U116" s="206">
        <f>SUMIFS('PIB-Mpal 2015-2022 Corrient '!X$5:X$1012,'PIB-Mpal 2015-2022 Corrient '!$A$5:$A$1012,$W$2,'PIB-Mpal 2015-2022 Corrient '!$E$5:$E$1012,$A116)</f>
        <v>78.61588559084781</v>
      </c>
      <c r="V116" s="90">
        <f>SUMIFS('PIB-Mpal 2015-2022 Corrient '!Y$5:Y$1012,'PIB-Mpal 2015-2022 Corrient '!$A$5:$A$1012,$W$2,'PIB-Mpal 2015-2022 Corrient '!$E$5:$E$1012,$A116)</f>
        <v>780.4427872342882</v>
      </c>
      <c r="W116" s="94">
        <f t="shared" si="14"/>
        <v>0.003672413447720871</v>
      </c>
      <c r="X116" s="273">
        <f>INDEX(POBLACION!$C$4:$W$128,MATCH(A116,POBLACION!$A$4:$A$128,0),MATCH($W$2,POBLACION!$C$3:$W$3,0))</f>
        <v>14211</v>
      </c>
      <c r="Y116" s="263">
        <f t="shared" si="15"/>
        <v>49386.17279877844</v>
      </c>
      <c r="Z116" s="275">
        <f t="shared" si="16"/>
        <v>54918.217383314906</v>
      </c>
      <c r="AA116" s="278">
        <f t="shared" si="17"/>
        <v>4.6936053716409205</v>
      </c>
      <c r="AB116" s="278">
        <f t="shared" si="18"/>
        <v>4.739716431821194</v>
      </c>
      <c r="AG116" s="287"/>
      <c r="AH116" s="288"/>
      <c r="AI116" s="289"/>
      <c r="AJ116" s="282"/>
      <c r="AK116" s="282"/>
      <c r="AL116" s="282"/>
      <c r="AM116" s="282"/>
      <c r="AN116" s="282"/>
      <c r="AO116" s="282"/>
      <c r="AP116" s="282"/>
    </row>
    <row r="117" spans="1:42" ht="15">
      <c r="A117" s="35" t="s">
        <v>293</v>
      </c>
      <c r="B117" s="32" t="s">
        <v>147</v>
      </c>
      <c r="C117" s="33" t="s">
        <v>375</v>
      </c>
      <c r="D117" s="32" t="s">
        <v>163</v>
      </c>
      <c r="E117" s="51">
        <f>SUMIFS('PIB-Mpal 2015-2022 Corrient '!H$5:H$1012,'PIB-Mpal 2015-2022 Corrient '!$A$5:$A$1012,$W$2,'PIB-Mpal 2015-2022 Corrient '!$E$5:$E$1012,$A117)</f>
        <v>3.2614877224740106</v>
      </c>
      <c r="F117" s="51">
        <f>SUMIFS('PIB-Mpal 2015-2022 Corrient '!I$5:I$1012,'PIB-Mpal 2015-2022 Corrient '!$A$5:$A$1012,$W$2,'PIB-Mpal 2015-2022 Corrient '!$E$5:$E$1012,$A117)</f>
        <v>10.923401033143147</v>
      </c>
      <c r="G117" s="51">
        <f>SUMIFS('PIB-Mpal 2015-2022 Corrient '!K$5:K$1012,'PIB-Mpal 2015-2022 Corrient '!$A$5:$A$1012,$W$2,'PIB-Mpal 2015-2022 Corrient '!$E$5:$E$1012,$A117)</f>
        <v>22.232758692273823</v>
      </c>
      <c r="H117" s="51">
        <f>SUMIFS('PIB-Mpal 2015-2022 Corrient '!L$5:L$1012,'PIB-Mpal 2015-2022 Corrient '!$A$5:$A$1012,$W$2,'PIB-Mpal 2015-2022 Corrient '!$E$5:$E$1012,$A117)</f>
        <v>50.995342503097504</v>
      </c>
      <c r="I117" s="51">
        <f>SUMIFS('PIB-Mpal 2015-2022 Corrient '!N$5:N$1012,'PIB-Mpal 2015-2022 Corrient '!$A$5:$A$1012,$W$2,'PIB-Mpal 2015-2022 Corrient '!$E$5:$E$1012,$A117)</f>
        <v>19.951904066778717</v>
      </c>
      <c r="J117" s="51">
        <f>SUMIFS('PIB-Mpal 2015-2022 Corrient '!O$5:O$1012,'PIB-Mpal 2015-2022 Corrient '!$A$5:$A$1012,$W$2,'PIB-Mpal 2015-2022 Corrient '!$E$5:$E$1012,$A117)</f>
        <v>61.14119347362182</v>
      </c>
      <c r="K117" s="51">
        <f>SUMIFS('PIB-Mpal 2015-2022 Corrient '!P$5:P$1012,'PIB-Mpal 2015-2022 Corrient '!$A$5:$A$1012,$W$2,'PIB-Mpal 2015-2022 Corrient '!$E$5:$E$1012,$A117)</f>
        <v>4.229952353957535</v>
      </c>
      <c r="L117" s="51">
        <f>SUMIFS('PIB-Mpal 2015-2022 Corrient '!Q$5:Q$1012,'PIB-Mpal 2015-2022 Corrient '!$A$5:$A$1012,$W$2,'PIB-Mpal 2015-2022 Corrient '!$E$5:$E$1012,$A117)</f>
        <v>1.799820245378553</v>
      </c>
      <c r="M117" s="51">
        <f>SUMIFS('PIB-Mpal 2015-2022 Corrient '!R$5:R$1012,'PIB-Mpal 2015-2022 Corrient '!$A$5:$A$1012,$W$2,'PIB-Mpal 2015-2022 Corrient '!$E$5:$E$1012,$A117)</f>
        <v>13.091494847118808</v>
      </c>
      <c r="N117" s="51">
        <f>SUMIFS('PIB-Mpal 2015-2022 Corrient '!S$5:S$1012,'PIB-Mpal 2015-2022 Corrient '!$A$5:$A$1012,$W$2,'PIB-Mpal 2015-2022 Corrient '!$E$5:$E$1012,$A117)</f>
        <v>17.795202366588928</v>
      </c>
      <c r="O117" s="51">
        <f>SUMIFS('PIB-Mpal 2015-2022 Corrient '!T$5:T$1012,'PIB-Mpal 2015-2022 Corrient '!$A$5:$A$1012,$W$2,'PIB-Mpal 2015-2022 Corrient '!$E$5:$E$1012,$A117)</f>
        <v>17.897709080828427</v>
      </c>
      <c r="P117" s="153">
        <f>SUMIFS('PIB-Mpal 2015-2022 Corrient '!U$5:U$1012,'PIB-Mpal 2015-2022 Corrient '!$A$5:$A$1012,$W$2,'PIB-Mpal 2015-2022 Corrient '!$E$5:$E$1012,$A117)</f>
        <v>7.557816039486778</v>
      </c>
      <c r="Q117" s="159">
        <f>SUMIFS('PIB-Mpal 2015-2022 Corrient '!J$5:J$1012,'PIB-Mpal 2015-2022 Corrient '!$A$5:$A$1012,$W$2,'PIB-Mpal 2015-2022 Corrient '!$E$5:$E$1012,$A117)</f>
        <v>14.184888755617157</v>
      </c>
      <c r="R117" s="52">
        <f>SUMIFS('PIB-Mpal 2015-2022 Corrient '!M$5:M$1012,'PIB-Mpal 2015-2022 Corrient '!$A$5:$A$1012,$W$2,'PIB-Mpal 2015-2022 Corrient '!$E$5:$E$1012,$A117)</f>
        <v>73.22810119537132</v>
      </c>
      <c r="S117" s="53">
        <f>SUMIFS('PIB-Mpal 2015-2022 Corrient '!V$5:V$1012,'PIB-Mpal 2015-2022 Corrient '!$A$5:$A$1012,$W$2,'PIB-Mpal 2015-2022 Corrient '!$E$5:$E$1012,$A117)</f>
        <v>143.46509247375954</v>
      </c>
      <c r="T117" s="210">
        <f>SUMIFS('PIB-Mpal 2015-2022 Corrient '!W$5:W$1012,'PIB-Mpal 2015-2022 Corrient '!$A$5:$A$1012,$W$2,'PIB-Mpal 2015-2022 Corrient '!$E$5:$E$1012,$A117)</f>
        <v>230.87808242474802</v>
      </c>
      <c r="U117" s="206">
        <f>SUMIFS('PIB-Mpal 2015-2022 Corrient '!X$5:X$1012,'PIB-Mpal 2015-2022 Corrient '!$A$5:$A$1012,$W$2,'PIB-Mpal 2015-2022 Corrient '!$E$5:$E$1012,$A117)</f>
        <v>25.862053550292217</v>
      </c>
      <c r="V117" s="90">
        <f>SUMIFS('PIB-Mpal 2015-2022 Corrient '!Y$5:Y$1012,'PIB-Mpal 2015-2022 Corrient '!$A$5:$A$1012,$W$2,'PIB-Mpal 2015-2022 Corrient '!$E$5:$E$1012,$A117)</f>
        <v>256.74013597504023</v>
      </c>
      <c r="W117" s="94">
        <f t="shared" si="14"/>
        <v>0.0012081038397006522</v>
      </c>
      <c r="X117" s="273">
        <f>INDEX(POBLACION!$C$4:$W$128,MATCH(A117,POBLACION!$A$4:$A$128,0),MATCH($W$2,POBLACION!$C$3:$W$3,0))</f>
        <v>8459</v>
      </c>
      <c r="Y117" s="263">
        <f t="shared" si="15"/>
        <v>27293.77969319636</v>
      </c>
      <c r="Z117" s="275">
        <f t="shared" si="16"/>
        <v>30351.121406199345</v>
      </c>
      <c r="AA117" s="278">
        <f t="shared" si="17"/>
        <v>4.436063681739308</v>
      </c>
      <c r="AB117" s="278">
        <f t="shared" si="18"/>
        <v>4.482174741919582</v>
      </c>
      <c r="AG117" s="287"/>
      <c r="AH117" s="288"/>
      <c r="AI117" s="289"/>
      <c r="AJ117" s="282"/>
      <c r="AK117" s="282"/>
      <c r="AL117" s="282"/>
      <c r="AM117" s="282"/>
      <c r="AN117" s="282"/>
      <c r="AO117" s="282"/>
      <c r="AP117" s="282"/>
    </row>
    <row r="118" spans="1:42" ht="15">
      <c r="A118" s="35" t="s">
        <v>294</v>
      </c>
      <c r="B118" s="32" t="s">
        <v>147</v>
      </c>
      <c r="C118" s="33" t="s">
        <v>375</v>
      </c>
      <c r="D118" s="32" t="s">
        <v>164</v>
      </c>
      <c r="E118" s="51">
        <f>SUMIFS('PIB-Mpal 2015-2022 Corrient '!H$5:H$1012,'PIB-Mpal 2015-2022 Corrient '!$A$5:$A$1012,$W$2,'PIB-Mpal 2015-2022 Corrient '!$E$5:$E$1012,$A118)</f>
        <v>33.5434092561671</v>
      </c>
      <c r="F118" s="51">
        <f>SUMIFS('PIB-Mpal 2015-2022 Corrient '!I$5:I$1012,'PIB-Mpal 2015-2022 Corrient '!$A$5:$A$1012,$W$2,'PIB-Mpal 2015-2022 Corrient '!$E$5:$E$1012,$A118)</f>
        <v>0</v>
      </c>
      <c r="G118" s="51">
        <f>SUMIFS('PIB-Mpal 2015-2022 Corrient '!K$5:K$1012,'PIB-Mpal 2015-2022 Corrient '!$A$5:$A$1012,$W$2,'PIB-Mpal 2015-2022 Corrient '!$E$5:$E$1012,$A118)</f>
        <v>9.425894034787058</v>
      </c>
      <c r="H118" s="51">
        <f>SUMIFS('PIB-Mpal 2015-2022 Corrient '!L$5:L$1012,'PIB-Mpal 2015-2022 Corrient '!$A$5:$A$1012,$W$2,'PIB-Mpal 2015-2022 Corrient '!$E$5:$E$1012,$A118)</f>
        <v>13.492935007189208</v>
      </c>
      <c r="I118" s="51">
        <f>SUMIFS('PIB-Mpal 2015-2022 Corrient '!N$5:N$1012,'PIB-Mpal 2015-2022 Corrient '!$A$5:$A$1012,$W$2,'PIB-Mpal 2015-2022 Corrient '!$E$5:$E$1012,$A118)</f>
        <v>8.195076546025017</v>
      </c>
      <c r="J118" s="51">
        <f>SUMIFS('PIB-Mpal 2015-2022 Corrient '!O$5:O$1012,'PIB-Mpal 2015-2022 Corrient '!$A$5:$A$1012,$W$2,'PIB-Mpal 2015-2022 Corrient '!$E$5:$E$1012,$A118)</f>
        <v>11.839892469782644</v>
      </c>
      <c r="K118" s="51">
        <f>SUMIFS('PIB-Mpal 2015-2022 Corrient '!P$5:P$1012,'PIB-Mpal 2015-2022 Corrient '!$A$5:$A$1012,$W$2,'PIB-Mpal 2015-2022 Corrient '!$E$5:$E$1012,$A118)</f>
        <v>2.8802714292582587</v>
      </c>
      <c r="L118" s="51">
        <f>SUMIFS('PIB-Mpal 2015-2022 Corrient '!Q$5:Q$1012,'PIB-Mpal 2015-2022 Corrient '!$A$5:$A$1012,$W$2,'PIB-Mpal 2015-2022 Corrient '!$E$5:$E$1012,$A118)</f>
        <v>1.4743923441703353</v>
      </c>
      <c r="M118" s="51">
        <f>SUMIFS('PIB-Mpal 2015-2022 Corrient '!R$5:R$1012,'PIB-Mpal 2015-2022 Corrient '!$A$5:$A$1012,$W$2,'PIB-Mpal 2015-2022 Corrient '!$E$5:$E$1012,$A118)</f>
        <v>12.995367398692641</v>
      </c>
      <c r="N118" s="51">
        <f>SUMIFS('PIB-Mpal 2015-2022 Corrient '!S$5:S$1012,'PIB-Mpal 2015-2022 Corrient '!$A$5:$A$1012,$W$2,'PIB-Mpal 2015-2022 Corrient '!$E$5:$E$1012,$A118)</f>
        <v>9.708962603291907</v>
      </c>
      <c r="O118" s="51">
        <f>SUMIFS('PIB-Mpal 2015-2022 Corrient '!T$5:T$1012,'PIB-Mpal 2015-2022 Corrient '!$A$5:$A$1012,$W$2,'PIB-Mpal 2015-2022 Corrient '!$E$5:$E$1012,$A118)</f>
        <v>18.993578686727137</v>
      </c>
      <c r="P118" s="153">
        <f>SUMIFS('PIB-Mpal 2015-2022 Corrient '!U$5:U$1012,'PIB-Mpal 2015-2022 Corrient '!$A$5:$A$1012,$W$2,'PIB-Mpal 2015-2022 Corrient '!$E$5:$E$1012,$A118)</f>
        <v>5.192727975303525</v>
      </c>
      <c r="Q118" s="159">
        <f>SUMIFS('PIB-Mpal 2015-2022 Corrient '!J$5:J$1012,'PIB-Mpal 2015-2022 Corrient '!$A$5:$A$1012,$W$2,'PIB-Mpal 2015-2022 Corrient '!$E$5:$E$1012,$A118)</f>
        <v>33.5434092561671</v>
      </c>
      <c r="R118" s="52">
        <f>SUMIFS('PIB-Mpal 2015-2022 Corrient '!M$5:M$1012,'PIB-Mpal 2015-2022 Corrient '!$A$5:$A$1012,$W$2,'PIB-Mpal 2015-2022 Corrient '!$E$5:$E$1012,$A118)</f>
        <v>22.918829041976267</v>
      </c>
      <c r="S118" s="53">
        <f>SUMIFS('PIB-Mpal 2015-2022 Corrient '!V$5:V$1012,'PIB-Mpal 2015-2022 Corrient '!$A$5:$A$1012,$W$2,'PIB-Mpal 2015-2022 Corrient '!$E$5:$E$1012,$A118)</f>
        <v>71.28026945325146</v>
      </c>
      <c r="T118" s="210">
        <f>SUMIFS('PIB-Mpal 2015-2022 Corrient '!W$5:W$1012,'PIB-Mpal 2015-2022 Corrient '!$A$5:$A$1012,$W$2,'PIB-Mpal 2015-2022 Corrient '!$E$5:$E$1012,$A118)</f>
        <v>127.74250775139484</v>
      </c>
      <c r="U118" s="206">
        <f>SUMIFS('PIB-Mpal 2015-2022 Corrient '!X$5:X$1012,'PIB-Mpal 2015-2022 Corrient '!$A$5:$A$1012,$W$2,'PIB-Mpal 2015-2022 Corrient '!$E$5:$E$1012,$A118)</f>
        <v>14.309212643395842</v>
      </c>
      <c r="V118" s="90">
        <f>SUMIFS('PIB-Mpal 2015-2022 Corrient '!Y$5:Y$1012,'PIB-Mpal 2015-2022 Corrient '!$A$5:$A$1012,$W$2,'PIB-Mpal 2015-2022 Corrient '!$E$5:$E$1012,$A118)</f>
        <v>142.0517203947907</v>
      </c>
      <c r="W118" s="94">
        <f t="shared" si="14"/>
        <v>0.0006684316349420099</v>
      </c>
      <c r="X118" s="273">
        <f>INDEX(POBLACION!$C$4:$W$128,MATCH(A118,POBLACION!$A$4:$A$128,0),MATCH($W$2,POBLACION!$C$3:$W$3,0))</f>
        <v>6906</v>
      </c>
      <c r="Y118" s="263">
        <f t="shared" si="15"/>
        <v>18497.322292411645</v>
      </c>
      <c r="Z118" s="275">
        <f t="shared" si="16"/>
        <v>20569.319489543974</v>
      </c>
      <c r="AA118" s="278">
        <f t="shared" si="17"/>
        <v>4.267108863657149</v>
      </c>
      <c r="AB118" s="278">
        <f t="shared" si="18"/>
        <v>4.313219923837423</v>
      </c>
      <c r="AG118" s="287"/>
      <c r="AH118" s="288"/>
      <c r="AI118" s="289"/>
      <c r="AJ118" s="282"/>
      <c r="AK118" s="282"/>
      <c r="AL118" s="282"/>
      <c r="AM118" s="282"/>
      <c r="AN118" s="282"/>
      <c r="AO118" s="282"/>
      <c r="AP118" s="282"/>
    </row>
    <row r="119" spans="1:42" ht="15">
      <c r="A119" s="35" t="s">
        <v>295</v>
      </c>
      <c r="B119" s="32" t="s">
        <v>147</v>
      </c>
      <c r="C119" s="33" t="s">
        <v>375</v>
      </c>
      <c r="D119" s="32" t="s">
        <v>165</v>
      </c>
      <c r="E119" s="51">
        <f>SUMIFS('PIB-Mpal 2015-2022 Corrient '!H$5:H$1012,'PIB-Mpal 2015-2022 Corrient '!$A$5:$A$1012,$W$2,'PIB-Mpal 2015-2022 Corrient '!$E$5:$E$1012,$A119)</f>
        <v>55.49838404926012</v>
      </c>
      <c r="F119" s="51">
        <f>SUMIFS('PIB-Mpal 2015-2022 Corrient '!I$5:I$1012,'PIB-Mpal 2015-2022 Corrient '!$A$5:$A$1012,$W$2,'PIB-Mpal 2015-2022 Corrient '!$E$5:$E$1012,$A119)</f>
        <v>0</v>
      </c>
      <c r="G119" s="51">
        <f>SUMIFS('PIB-Mpal 2015-2022 Corrient '!K$5:K$1012,'PIB-Mpal 2015-2022 Corrient '!$A$5:$A$1012,$W$2,'PIB-Mpal 2015-2022 Corrient '!$E$5:$E$1012,$A119)</f>
        <v>2.56168233437155</v>
      </c>
      <c r="H119" s="51">
        <f>SUMIFS('PIB-Mpal 2015-2022 Corrient '!L$5:L$1012,'PIB-Mpal 2015-2022 Corrient '!$A$5:$A$1012,$W$2,'PIB-Mpal 2015-2022 Corrient '!$E$5:$E$1012,$A119)</f>
        <v>9.165964418704135</v>
      </c>
      <c r="I119" s="51">
        <f>SUMIFS('PIB-Mpal 2015-2022 Corrient '!N$5:N$1012,'PIB-Mpal 2015-2022 Corrient '!$A$5:$A$1012,$W$2,'PIB-Mpal 2015-2022 Corrient '!$E$5:$E$1012,$A119)</f>
        <v>11.169857957277063</v>
      </c>
      <c r="J119" s="51">
        <f>SUMIFS('PIB-Mpal 2015-2022 Corrient '!O$5:O$1012,'PIB-Mpal 2015-2022 Corrient '!$A$5:$A$1012,$W$2,'PIB-Mpal 2015-2022 Corrient '!$E$5:$E$1012,$A119)</f>
        <v>13.107131252362903</v>
      </c>
      <c r="K119" s="51">
        <f>SUMIFS('PIB-Mpal 2015-2022 Corrient '!P$5:P$1012,'PIB-Mpal 2015-2022 Corrient '!$A$5:$A$1012,$W$2,'PIB-Mpal 2015-2022 Corrient '!$E$5:$E$1012,$A119)</f>
        <v>3.6432073530651823</v>
      </c>
      <c r="L119" s="51">
        <f>SUMIFS('PIB-Mpal 2015-2022 Corrient '!Q$5:Q$1012,'PIB-Mpal 2015-2022 Corrient '!$A$5:$A$1012,$W$2,'PIB-Mpal 2015-2022 Corrient '!$E$5:$E$1012,$A119)</f>
        <v>1.6582454318410638</v>
      </c>
      <c r="M119" s="51">
        <f>SUMIFS('PIB-Mpal 2015-2022 Corrient '!R$5:R$1012,'PIB-Mpal 2015-2022 Corrient '!$A$5:$A$1012,$W$2,'PIB-Mpal 2015-2022 Corrient '!$E$5:$E$1012,$A119)</f>
        <v>11.725926151353205</v>
      </c>
      <c r="N119" s="51">
        <f>SUMIFS('PIB-Mpal 2015-2022 Corrient '!S$5:S$1012,'PIB-Mpal 2015-2022 Corrient '!$A$5:$A$1012,$W$2,'PIB-Mpal 2015-2022 Corrient '!$E$5:$E$1012,$A119)</f>
        <v>12.605178428384725</v>
      </c>
      <c r="O119" s="51">
        <f>SUMIFS('PIB-Mpal 2015-2022 Corrient '!T$5:T$1012,'PIB-Mpal 2015-2022 Corrient '!$A$5:$A$1012,$W$2,'PIB-Mpal 2015-2022 Corrient '!$E$5:$E$1012,$A119)</f>
        <v>27.1502763252693</v>
      </c>
      <c r="P119" s="153">
        <f>SUMIFS('PIB-Mpal 2015-2022 Corrient '!U$5:U$1012,'PIB-Mpal 2015-2022 Corrient '!$A$5:$A$1012,$W$2,'PIB-Mpal 2015-2022 Corrient '!$E$5:$E$1012,$A119)</f>
        <v>5.9940530266725105</v>
      </c>
      <c r="Q119" s="159">
        <f>SUMIFS('PIB-Mpal 2015-2022 Corrient '!J$5:J$1012,'PIB-Mpal 2015-2022 Corrient '!$A$5:$A$1012,$W$2,'PIB-Mpal 2015-2022 Corrient '!$E$5:$E$1012,$A119)</f>
        <v>55.49838404926012</v>
      </c>
      <c r="R119" s="52">
        <f>SUMIFS('PIB-Mpal 2015-2022 Corrient '!M$5:M$1012,'PIB-Mpal 2015-2022 Corrient '!$A$5:$A$1012,$W$2,'PIB-Mpal 2015-2022 Corrient '!$E$5:$E$1012,$A119)</f>
        <v>11.727646753075685</v>
      </c>
      <c r="S119" s="53">
        <f>SUMIFS('PIB-Mpal 2015-2022 Corrient '!V$5:V$1012,'PIB-Mpal 2015-2022 Corrient '!$A$5:$A$1012,$W$2,'PIB-Mpal 2015-2022 Corrient '!$E$5:$E$1012,$A119)</f>
        <v>87.05387592622594</v>
      </c>
      <c r="T119" s="210">
        <f>SUMIFS('PIB-Mpal 2015-2022 Corrient '!W$5:W$1012,'PIB-Mpal 2015-2022 Corrient '!$A$5:$A$1012,$W$2,'PIB-Mpal 2015-2022 Corrient '!$E$5:$E$1012,$A119)</f>
        <v>154.27990672856174</v>
      </c>
      <c r="U119" s="206">
        <f>SUMIFS('PIB-Mpal 2015-2022 Corrient '!X$5:X$1012,'PIB-Mpal 2015-2022 Corrient '!$A$5:$A$1012,$W$2,'PIB-Mpal 2015-2022 Corrient '!$E$5:$E$1012,$A119)</f>
        <v>17.281827567364015</v>
      </c>
      <c r="V119" s="90">
        <f>SUMIFS('PIB-Mpal 2015-2022 Corrient '!Y$5:Y$1012,'PIB-Mpal 2015-2022 Corrient '!$A$5:$A$1012,$W$2,'PIB-Mpal 2015-2022 Corrient '!$E$5:$E$1012,$A119)</f>
        <v>171.56173429592576</v>
      </c>
      <c r="W119" s="94">
        <f t="shared" si="14"/>
        <v>0.0008072925145165492</v>
      </c>
      <c r="X119" s="273">
        <f>INDEX(POBLACION!$C$4:$W$128,MATCH(A119,POBLACION!$A$4:$A$128,0),MATCH($W$2,POBLACION!$C$3:$W$3,0))</f>
        <v>9041</v>
      </c>
      <c r="Y119" s="263">
        <f t="shared" si="15"/>
        <v>17064.473700758957</v>
      </c>
      <c r="Z119" s="275">
        <f t="shared" si="16"/>
        <v>18975.968841491624</v>
      </c>
      <c r="AA119" s="278">
        <f t="shared" si="17"/>
        <v>4.232092898393684</v>
      </c>
      <c r="AB119" s="278">
        <f t="shared" si="18"/>
        <v>4.2782039585739575</v>
      </c>
      <c r="AG119" s="287"/>
      <c r="AH119" s="288"/>
      <c r="AI119" s="289"/>
      <c r="AJ119" s="282"/>
      <c r="AK119" s="282"/>
      <c r="AL119" s="282"/>
      <c r="AM119" s="282"/>
      <c r="AN119" s="282"/>
      <c r="AO119" s="282"/>
      <c r="AP119" s="282"/>
    </row>
    <row r="120" spans="1:42" ht="15">
      <c r="A120" s="35" t="s">
        <v>296</v>
      </c>
      <c r="B120" s="32" t="s">
        <v>147</v>
      </c>
      <c r="C120" s="33" t="s">
        <v>374</v>
      </c>
      <c r="D120" s="32" t="s">
        <v>166</v>
      </c>
      <c r="E120" s="51">
        <f>SUMIFS('PIB-Mpal 2015-2022 Corrient '!H$5:H$1012,'PIB-Mpal 2015-2022 Corrient '!$A$5:$A$1012,$W$2,'PIB-Mpal 2015-2022 Corrient '!$E$5:$E$1012,$A120)</f>
        <v>160.88323984083596</v>
      </c>
      <c r="F120" s="51">
        <f>SUMIFS('PIB-Mpal 2015-2022 Corrient '!I$5:I$1012,'PIB-Mpal 2015-2022 Corrient '!$A$5:$A$1012,$W$2,'PIB-Mpal 2015-2022 Corrient '!$E$5:$E$1012,$A120)</f>
        <v>90.65491153140627</v>
      </c>
      <c r="G120" s="51">
        <f>SUMIFS('PIB-Mpal 2015-2022 Corrient '!K$5:K$1012,'PIB-Mpal 2015-2022 Corrient '!$A$5:$A$1012,$W$2,'PIB-Mpal 2015-2022 Corrient '!$E$5:$E$1012,$A120)</f>
        <v>12.95880614292404</v>
      </c>
      <c r="H120" s="51">
        <f>SUMIFS('PIB-Mpal 2015-2022 Corrient '!L$5:L$1012,'PIB-Mpal 2015-2022 Corrient '!$A$5:$A$1012,$W$2,'PIB-Mpal 2015-2022 Corrient '!$E$5:$E$1012,$A120)</f>
        <v>13.493829539612175</v>
      </c>
      <c r="I120" s="51">
        <f>SUMIFS('PIB-Mpal 2015-2022 Corrient '!N$5:N$1012,'PIB-Mpal 2015-2022 Corrient '!$A$5:$A$1012,$W$2,'PIB-Mpal 2015-2022 Corrient '!$E$5:$E$1012,$A120)</f>
        <v>12.457329411201995</v>
      </c>
      <c r="J120" s="51">
        <f>SUMIFS('PIB-Mpal 2015-2022 Corrient '!O$5:O$1012,'PIB-Mpal 2015-2022 Corrient '!$A$5:$A$1012,$W$2,'PIB-Mpal 2015-2022 Corrient '!$E$5:$E$1012,$A120)</f>
        <v>47.498600912966815</v>
      </c>
      <c r="K120" s="51">
        <f>SUMIFS('PIB-Mpal 2015-2022 Corrient '!P$5:P$1012,'PIB-Mpal 2015-2022 Corrient '!$A$5:$A$1012,$W$2,'PIB-Mpal 2015-2022 Corrient '!$E$5:$E$1012,$A120)</f>
        <v>7.481609572770704</v>
      </c>
      <c r="L120" s="51">
        <f>SUMIFS('PIB-Mpal 2015-2022 Corrient '!Q$5:Q$1012,'PIB-Mpal 2015-2022 Corrient '!$A$5:$A$1012,$W$2,'PIB-Mpal 2015-2022 Corrient '!$E$5:$E$1012,$A120)</f>
        <v>6.678163870825033</v>
      </c>
      <c r="M120" s="51">
        <f>SUMIFS('PIB-Mpal 2015-2022 Corrient '!R$5:R$1012,'PIB-Mpal 2015-2022 Corrient '!$A$5:$A$1012,$W$2,'PIB-Mpal 2015-2022 Corrient '!$E$5:$E$1012,$A120)</f>
        <v>24.637653304385292</v>
      </c>
      <c r="N120" s="51">
        <f>SUMIFS('PIB-Mpal 2015-2022 Corrient '!S$5:S$1012,'PIB-Mpal 2015-2022 Corrient '!$A$5:$A$1012,$W$2,'PIB-Mpal 2015-2022 Corrient '!$E$5:$E$1012,$A120)</f>
        <v>23.208791559091654</v>
      </c>
      <c r="O120" s="51">
        <f>SUMIFS('PIB-Mpal 2015-2022 Corrient '!T$5:T$1012,'PIB-Mpal 2015-2022 Corrient '!$A$5:$A$1012,$W$2,'PIB-Mpal 2015-2022 Corrient '!$E$5:$E$1012,$A120)</f>
        <v>41.58716018661641</v>
      </c>
      <c r="P120" s="153">
        <f>SUMIFS('PIB-Mpal 2015-2022 Corrient '!U$5:U$1012,'PIB-Mpal 2015-2022 Corrient '!$A$5:$A$1012,$W$2,'PIB-Mpal 2015-2022 Corrient '!$E$5:$E$1012,$A120)</f>
        <v>16.841393055723085</v>
      </c>
      <c r="Q120" s="159">
        <f>SUMIFS('PIB-Mpal 2015-2022 Corrient '!J$5:J$1012,'PIB-Mpal 2015-2022 Corrient '!$A$5:$A$1012,$W$2,'PIB-Mpal 2015-2022 Corrient '!$E$5:$E$1012,$A120)</f>
        <v>251.53815137224223</v>
      </c>
      <c r="R120" s="52">
        <f>SUMIFS('PIB-Mpal 2015-2022 Corrient '!M$5:M$1012,'PIB-Mpal 2015-2022 Corrient '!$A$5:$A$1012,$W$2,'PIB-Mpal 2015-2022 Corrient '!$E$5:$E$1012,$A120)</f>
        <v>26.452635682536215</v>
      </c>
      <c r="S120" s="53">
        <f>SUMIFS('PIB-Mpal 2015-2022 Corrient '!V$5:V$1012,'PIB-Mpal 2015-2022 Corrient '!$A$5:$A$1012,$W$2,'PIB-Mpal 2015-2022 Corrient '!$E$5:$E$1012,$A120)</f>
        <v>180.39070187358098</v>
      </c>
      <c r="T120" s="210">
        <f>SUMIFS('PIB-Mpal 2015-2022 Corrient '!W$5:W$1012,'PIB-Mpal 2015-2022 Corrient '!$A$5:$A$1012,$W$2,'PIB-Mpal 2015-2022 Corrient '!$E$5:$E$1012,$A120)</f>
        <v>458.38148892835943</v>
      </c>
      <c r="U120" s="206">
        <f>SUMIFS('PIB-Mpal 2015-2022 Corrient '!X$5:X$1012,'PIB-Mpal 2015-2022 Corrient '!$A$5:$A$1012,$W$2,'PIB-Mpal 2015-2022 Corrient '!$E$5:$E$1012,$A120)</f>
        <v>51.34608919403081</v>
      </c>
      <c r="V120" s="90">
        <f>SUMIFS('PIB-Mpal 2015-2022 Corrient '!Y$5:Y$1012,'PIB-Mpal 2015-2022 Corrient '!$A$5:$A$1012,$W$2,'PIB-Mpal 2015-2022 Corrient '!$E$5:$E$1012,$A120)</f>
        <v>509.72757812239024</v>
      </c>
      <c r="W120" s="94">
        <f t="shared" si="14"/>
        <v>0.0023985491866797214</v>
      </c>
      <c r="X120" s="273">
        <f>INDEX(POBLACION!$C$4:$W$128,MATCH(A120,POBLACION!$A$4:$A$128,0),MATCH($W$2,POBLACION!$C$3:$W$3,0))</f>
        <v>18981</v>
      </c>
      <c r="Y120" s="263">
        <f t="shared" si="15"/>
        <v>24149.491013558792</v>
      </c>
      <c r="Z120" s="275">
        <f t="shared" si="16"/>
        <v>26854.621891490977</v>
      </c>
      <c r="AA120" s="278">
        <f t="shared" si="17"/>
        <v>4.382907981781848</v>
      </c>
      <c r="AB120" s="278">
        <f t="shared" si="18"/>
        <v>4.429019041962122</v>
      </c>
      <c r="AG120" s="287"/>
      <c r="AH120" s="288"/>
      <c r="AI120" s="289"/>
      <c r="AJ120" s="282"/>
      <c r="AK120" s="282"/>
      <c r="AL120" s="282"/>
      <c r="AM120" s="282"/>
      <c r="AN120" s="282"/>
      <c r="AO120" s="282"/>
      <c r="AP120" s="282"/>
    </row>
    <row r="121" spans="1:42" ht="15">
      <c r="A121" s="35" t="s">
        <v>297</v>
      </c>
      <c r="B121" s="32" t="s">
        <v>147</v>
      </c>
      <c r="C121" s="33" t="s">
        <v>375</v>
      </c>
      <c r="D121" s="32" t="s">
        <v>167</v>
      </c>
      <c r="E121" s="51">
        <f>SUMIFS('PIB-Mpal 2015-2022 Corrient '!H$5:H$1012,'PIB-Mpal 2015-2022 Corrient '!$A$5:$A$1012,$W$2,'PIB-Mpal 2015-2022 Corrient '!$E$5:$E$1012,$A121)</f>
        <v>105.3566640069629</v>
      </c>
      <c r="F121" s="51">
        <f>SUMIFS('PIB-Mpal 2015-2022 Corrient '!I$5:I$1012,'PIB-Mpal 2015-2022 Corrient '!$A$5:$A$1012,$W$2,'PIB-Mpal 2015-2022 Corrient '!$E$5:$E$1012,$A121)</f>
        <v>59.98850236707251</v>
      </c>
      <c r="G121" s="51">
        <f>SUMIFS('PIB-Mpal 2015-2022 Corrient '!K$5:K$1012,'PIB-Mpal 2015-2022 Corrient '!$A$5:$A$1012,$W$2,'PIB-Mpal 2015-2022 Corrient '!$E$5:$E$1012,$A121)</f>
        <v>18.42791425341465</v>
      </c>
      <c r="H121" s="51">
        <f>SUMIFS('PIB-Mpal 2015-2022 Corrient '!L$5:L$1012,'PIB-Mpal 2015-2022 Corrient '!$A$5:$A$1012,$W$2,'PIB-Mpal 2015-2022 Corrient '!$E$5:$E$1012,$A121)</f>
        <v>10.182043472487194</v>
      </c>
      <c r="I121" s="51">
        <f>SUMIFS('PIB-Mpal 2015-2022 Corrient '!N$5:N$1012,'PIB-Mpal 2015-2022 Corrient '!$A$5:$A$1012,$W$2,'PIB-Mpal 2015-2022 Corrient '!$E$5:$E$1012,$A121)</f>
        <v>17.77683313951413</v>
      </c>
      <c r="J121" s="51">
        <f>SUMIFS('PIB-Mpal 2015-2022 Corrient '!O$5:O$1012,'PIB-Mpal 2015-2022 Corrient '!$A$5:$A$1012,$W$2,'PIB-Mpal 2015-2022 Corrient '!$E$5:$E$1012,$A121)</f>
        <v>74.95362884367918</v>
      </c>
      <c r="K121" s="51">
        <f>SUMIFS('PIB-Mpal 2015-2022 Corrient '!P$5:P$1012,'PIB-Mpal 2015-2022 Corrient '!$A$5:$A$1012,$W$2,'PIB-Mpal 2015-2022 Corrient '!$E$5:$E$1012,$A121)</f>
        <v>12.593017938156725</v>
      </c>
      <c r="L121" s="51">
        <f>SUMIFS('PIB-Mpal 2015-2022 Corrient '!Q$5:Q$1012,'PIB-Mpal 2015-2022 Corrient '!$A$5:$A$1012,$W$2,'PIB-Mpal 2015-2022 Corrient '!$E$5:$E$1012,$A121)</f>
        <v>8.513293361999557</v>
      </c>
      <c r="M121" s="51">
        <f>SUMIFS('PIB-Mpal 2015-2022 Corrient '!R$5:R$1012,'PIB-Mpal 2015-2022 Corrient '!$A$5:$A$1012,$W$2,'PIB-Mpal 2015-2022 Corrient '!$E$5:$E$1012,$A121)</f>
        <v>45.794013277061744</v>
      </c>
      <c r="N121" s="51">
        <f>SUMIFS('PIB-Mpal 2015-2022 Corrient '!S$5:S$1012,'PIB-Mpal 2015-2022 Corrient '!$A$5:$A$1012,$W$2,'PIB-Mpal 2015-2022 Corrient '!$E$5:$E$1012,$A121)</f>
        <v>34.895810392909745</v>
      </c>
      <c r="O121" s="51">
        <f>SUMIFS('PIB-Mpal 2015-2022 Corrient '!T$5:T$1012,'PIB-Mpal 2015-2022 Corrient '!$A$5:$A$1012,$W$2,'PIB-Mpal 2015-2022 Corrient '!$E$5:$E$1012,$A121)</f>
        <v>53.201620757948135</v>
      </c>
      <c r="P121" s="153">
        <f>SUMIFS('PIB-Mpal 2015-2022 Corrient '!U$5:U$1012,'PIB-Mpal 2015-2022 Corrient '!$A$5:$A$1012,$W$2,'PIB-Mpal 2015-2022 Corrient '!$E$5:$E$1012,$A121)</f>
        <v>20.5597170591155</v>
      </c>
      <c r="Q121" s="159">
        <f>SUMIFS('PIB-Mpal 2015-2022 Corrient '!J$5:J$1012,'PIB-Mpal 2015-2022 Corrient '!$A$5:$A$1012,$W$2,'PIB-Mpal 2015-2022 Corrient '!$E$5:$E$1012,$A121)</f>
        <v>165.34516637403541</v>
      </c>
      <c r="R121" s="52">
        <f>SUMIFS('PIB-Mpal 2015-2022 Corrient '!M$5:M$1012,'PIB-Mpal 2015-2022 Corrient '!$A$5:$A$1012,$W$2,'PIB-Mpal 2015-2022 Corrient '!$E$5:$E$1012,$A121)</f>
        <v>28.609957725901843</v>
      </c>
      <c r="S121" s="53">
        <f>SUMIFS('PIB-Mpal 2015-2022 Corrient '!V$5:V$1012,'PIB-Mpal 2015-2022 Corrient '!$A$5:$A$1012,$W$2,'PIB-Mpal 2015-2022 Corrient '!$E$5:$E$1012,$A121)</f>
        <v>268.2879347703847</v>
      </c>
      <c r="T121" s="210">
        <f>SUMIFS('PIB-Mpal 2015-2022 Corrient '!W$5:W$1012,'PIB-Mpal 2015-2022 Corrient '!$A$5:$A$1012,$W$2,'PIB-Mpal 2015-2022 Corrient '!$E$5:$E$1012,$A121)</f>
        <v>462.243058870322</v>
      </c>
      <c r="U121" s="206">
        <f>SUMIFS('PIB-Mpal 2015-2022 Corrient '!X$5:X$1012,'PIB-Mpal 2015-2022 Corrient '!$A$5:$A$1012,$W$2,'PIB-Mpal 2015-2022 Corrient '!$E$5:$E$1012,$A121)</f>
        <v>51.77864705131372</v>
      </c>
      <c r="V121" s="90">
        <f>SUMIFS('PIB-Mpal 2015-2022 Corrient '!Y$5:Y$1012,'PIB-Mpal 2015-2022 Corrient '!$A$5:$A$1012,$W$2,'PIB-Mpal 2015-2022 Corrient '!$E$5:$E$1012,$A121)</f>
        <v>514.0217059216357</v>
      </c>
      <c r="W121" s="94">
        <f t="shared" si="14"/>
        <v>0.0024187554246437692</v>
      </c>
      <c r="X121" s="273">
        <f>INDEX(POBLACION!$C$4:$W$128,MATCH(A121,POBLACION!$A$4:$A$128,0),MATCH($W$2,POBLACION!$C$3:$W$3,0))</f>
        <v>27493</v>
      </c>
      <c r="Y121" s="263">
        <f t="shared" si="15"/>
        <v>16813.11820719172</v>
      </c>
      <c r="Z121" s="275">
        <f t="shared" si="16"/>
        <v>18696.45749542195</v>
      </c>
      <c r="AA121" s="278">
        <f t="shared" si="17"/>
        <v>4.2256482663597765</v>
      </c>
      <c r="AB121" s="278">
        <f t="shared" si="18"/>
        <v>4.2717593265400495</v>
      </c>
      <c r="AG121" s="287"/>
      <c r="AH121" s="288"/>
      <c r="AI121" s="289"/>
      <c r="AJ121" s="282"/>
      <c r="AK121" s="282"/>
      <c r="AL121" s="282"/>
      <c r="AM121" s="282"/>
      <c r="AN121" s="282"/>
      <c r="AO121" s="282"/>
      <c r="AP121" s="282"/>
    </row>
    <row r="122" spans="1:42" ht="15">
      <c r="A122" s="35" t="s">
        <v>298</v>
      </c>
      <c r="B122" s="32" t="s">
        <v>147</v>
      </c>
      <c r="C122" s="33" t="s">
        <v>375</v>
      </c>
      <c r="D122" s="32" t="s">
        <v>168</v>
      </c>
      <c r="E122" s="51">
        <f>SUMIFS('PIB-Mpal 2015-2022 Corrient '!H$5:H$1012,'PIB-Mpal 2015-2022 Corrient '!$A$5:$A$1012,$W$2,'PIB-Mpal 2015-2022 Corrient '!$E$5:$E$1012,$A122)</f>
        <v>135.16635958726786</v>
      </c>
      <c r="F122" s="51">
        <f>SUMIFS('PIB-Mpal 2015-2022 Corrient '!I$5:I$1012,'PIB-Mpal 2015-2022 Corrient '!$A$5:$A$1012,$W$2,'PIB-Mpal 2015-2022 Corrient '!$E$5:$E$1012,$A122)</f>
        <v>0</v>
      </c>
      <c r="G122" s="51">
        <f>SUMIFS('PIB-Mpal 2015-2022 Corrient '!K$5:K$1012,'PIB-Mpal 2015-2022 Corrient '!$A$5:$A$1012,$W$2,'PIB-Mpal 2015-2022 Corrient '!$E$5:$E$1012,$A122)</f>
        <v>17.978951310595818</v>
      </c>
      <c r="H122" s="51">
        <f>SUMIFS('PIB-Mpal 2015-2022 Corrient '!L$5:L$1012,'PIB-Mpal 2015-2022 Corrient '!$A$5:$A$1012,$W$2,'PIB-Mpal 2015-2022 Corrient '!$E$5:$E$1012,$A122)</f>
        <v>18.189654089791553</v>
      </c>
      <c r="I122" s="51">
        <f>SUMIFS('PIB-Mpal 2015-2022 Corrient '!N$5:N$1012,'PIB-Mpal 2015-2022 Corrient '!$A$5:$A$1012,$W$2,'PIB-Mpal 2015-2022 Corrient '!$E$5:$E$1012,$A122)</f>
        <v>17.131121792899968</v>
      </c>
      <c r="J122" s="51">
        <f>SUMIFS('PIB-Mpal 2015-2022 Corrient '!O$5:O$1012,'PIB-Mpal 2015-2022 Corrient '!$A$5:$A$1012,$W$2,'PIB-Mpal 2015-2022 Corrient '!$E$5:$E$1012,$A122)</f>
        <v>48.40641752137178</v>
      </c>
      <c r="K122" s="51">
        <f>SUMIFS('PIB-Mpal 2015-2022 Corrient '!P$5:P$1012,'PIB-Mpal 2015-2022 Corrient '!$A$5:$A$1012,$W$2,'PIB-Mpal 2015-2022 Corrient '!$E$5:$E$1012,$A122)</f>
        <v>8.544332216773293</v>
      </c>
      <c r="L122" s="51">
        <f>SUMIFS('PIB-Mpal 2015-2022 Corrient '!Q$5:Q$1012,'PIB-Mpal 2015-2022 Corrient '!$A$5:$A$1012,$W$2,'PIB-Mpal 2015-2022 Corrient '!$E$5:$E$1012,$A122)</f>
        <v>6.1690516950042475</v>
      </c>
      <c r="M122" s="51">
        <f>SUMIFS('PIB-Mpal 2015-2022 Corrient '!R$5:R$1012,'PIB-Mpal 2015-2022 Corrient '!$A$5:$A$1012,$W$2,'PIB-Mpal 2015-2022 Corrient '!$E$5:$E$1012,$A122)</f>
        <v>27.40283905025538</v>
      </c>
      <c r="N122" s="51">
        <f>SUMIFS('PIB-Mpal 2015-2022 Corrient '!S$5:S$1012,'PIB-Mpal 2015-2022 Corrient '!$A$5:$A$1012,$W$2,'PIB-Mpal 2015-2022 Corrient '!$E$5:$E$1012,$A122)</f>
        <v>23.955913176487023</v>
      </c>
      <c r="O122" s="51">
        <f>SUMIFS('PIB-Mpal 2015-2022 Corrient '!T$5:T$1012,'PIB-Mpal 2015-2022 Corrient '!$A$5:$A$1012,$W$2,'PIB-Mpal 2015-2022 Corrient '!$E$5:$E$1012,$A122)</f>
        <v>32.456347877756805</v>
      </c>
      <c r="P122" s="153">
        <f>SUMIFS('PIB-Mpal 2015-2022 Corrient '!U$5:U$1012,'PIB-Mpal 2015-2022 Corrient '!$A$5:$A$1012,$W$2,'PIB-Mpal 2015-2022 Corrient '!$E$5:$E$1012,$A122)</f>
        <v>14.070789629121931</v>
      </c>
      <c r="Q122" s="159">
        <f>SUMIFS('PIB-Mpal 2015-2022 Corrient '!J$5:J$1012,'PIB-Mpal 2015-2022 Corrient '!$A$5:$A$1012,$W$2,'PIB-Mpal 2015-2022 Corrient '!$E$5:$E$1012,$A122)</f>
        <v>135.16635958726786</v>
      </c>
      <c r="R122" s="52">
        <f>SUMIFS('PIB-Mpal 2015-2022 Corrient '!M$5:M$1012,'PIB-Mpal 2015-2022 Corrient '!$A$5:$A$1012,$W$2,'PIB-Mpal 2015-2022 Corrient '!$E$5:$E$1012,$A122)</f>
        <v>36.16860540038737</v>
      </c>
      <c r="S122" s="53">
        <f>SUMIFS('PIB-Mpal 2015-2022 Corrient '!V$5:V$1012,'PIB-Mpal 2015-2022 Corrient '!$A$5:$A$1012,$W$2,'PIB-Mpal 2015-2022 Corrient '!$E$5:$E$1012,$A122)</f>
        <v>178.1368129596704</v>
      </c>
      <c r="T122" s="210">
        <f>SUMIFS('PIB-Mpal 2015-2022 Corrient '!W$5:W$1012,'PIB-Mpal 2015-2022 Corrient '!$A$5:$A$1012,$W$2,'PIB-Mpal 2015-2022 Corrient '!$E$5:$E$1012,$A122)</f>
        <v>349.4717779473257</v>
      </c>
      <c r="U122" s="206">
        <f>SUMIFS('PIB-Mpal 2015-2022 Corrient '!X$5:X$1012,'PIB-Mpal 2015-2022 Corrient '!$A$5:$A$1012,$W$2,'PIB-Mpal 2015-2022 Corrient '!$E$5:$E$1012,$A122)</f>
        <v>39.146452277623254</v>
      </c>
      <c r="V122" s="90">
        <f>SUMIFS('PIB-Mpal 2015-2022 Corrient '!Y$5:Y$1012,'PIB-Mpal 2015-2022 Corrient '!$A$5:$A$1012,$W$2,'PIB-Mpal 2015-2022 Corrient '!$E$5:$E$1012,$A122)</f>
        <v>388.61823022494895</v>
      </c>
      <c r="W122" s="94">
        <f t="shared" si="14"/>
        <v>0.0018286629565315642</v>
      </c>
      <c r="X122" s="273">
        <f>INDEX(POBLACION!$C$4:$W$128,MATCH(A122,POBLACION!$A$4:$A$128,0),MATCH($W$2,POBLACION!$C$3:$W$3,0))</f>
        <v>16881</v>
      </c>
      <c r="Y122" s="263">
        <f t="shared" si="15"/>
        <v>20702.07795434664</v>
      </c>
      <c r="Z122" s="275">
        <f t="shared" si="16"/>
        <v>23021.04319797103</v>
      </c>
      <c r="AA122" s="278">
        <f t="shared" si="17"/>
        <v>4.316013939602513</v>
      </c>
      <c r="AB122" s="278">
        <f t="shared" si="18"/>
        <v>4.362124999782787</v>
      </c>
      <c r="AG122" s="287"/>
      <c r="AH122" s="288"/>
      <c r="AI122" s="289"/>
      <c r="AJ122" s="282"/>
      <c r="AK122" s="282"/>
      <c r="AL122" s="282"/>
      <c r="AM122" s="282"/>
      <c r="AN122" s="282"/>
      <c r="AO122" s="282"/>
      <c r="AP122" s="282"/>
    </row>
    <row r="123" spans="1:42" ht="15">
      <c r="A123" s="35" t="s">
        <v>299</v>
      </c>
      <c r="B123" s="32" t="s">
        <v>147</v>
      </c>
      <c r="C123" s="33" t="s">
        <v>375</v>
      </c>
      <c r="D123" s="32" t="s">
        <v>169</v>
      </c>
      <c r="E123" s="51">
        <f>SUMIFS('PIB-Mpal 2015-2022 Corrient '!H$5:H$1012,'PIB-Mpal 2015-2022 Corrient '!$A$5:$A$1012,$W$2,'PIB-Mpal 2015-2022 Corrient '!$E$5:$E$1012,$A123)</f>
        <v>33.33267347703695</v>
      </c>
      <c r="F123" s="51">
        <f>SUMIFS('PIB-Mpal 2015-2022 Corrient '!I$5:I$1012,'PIB-Mpal 2015-2022 Corrient '!$A$5:$A$1012,$W$2,'PIB-Mpal 2015-2022 Corrient '!$E$5:$E$1012,$A123)</f>
        <v>25.14670482833614</v>
      </c>
      <c r="G123" s="51">
        <f>SUMIFS('PIB-Mpal 2015-2022 Corrient '!K$5:K$1012,'PIB-Mpal 2015-2022 Corrient '!$A$5:$A$1012,$W$2,'PIB-Mpal 2015-2022 Corrient '!$E$5:$E$1012,$A123)</f>
        <v>4.398607367855308</v>
      </c>
      <c r="H123" s="51">
        <f>SUMIFS('PIB-Mpal 2015-2022 Corrient '!L$5:L$1012,'PIB-Mpal 2015-2022 Corrient '!$A$5:$A$1012,$W$2,'PIB-Mpal 2015-2022 Corrient '!$E$5:$E$1012,$A123)</f>
        <v>4.1337477626900965</v>
      </c>
      <c r="I123" s="51">
        <f>SUMIFS('PIB-Mpal 2015-2022 Corrient '!N$5:N$1012,'PIB-Mpal 2015-2022 Corrient '!$A$5:$A$1012,$W$2,'PIB-Mpal 2015-2022 Corrient '!$E$5:$E$1012,$A123)</f>
        <v>13.99559301480405</v>
      </c>
      <c r="J123" s="51">
        <f>SUMIFS('PIB-Mpal 2015-2022 Corrient '!O$5:O$1012,'PIB-Mpal 2015-2022 Corrient '!$A$5:$A$1012,$W$2,'PIB-Mpal 2015-2022 Corrient '!$E$5:$E$1012,$A123)</f>
        <v>11.940725435189549</v>
      </c>
      <c r="K123" s="51">
        <f>SUMIFS('PIB-Mpal 2015-2022 Corrient '!P$5:P$1012,'PIB-Mpal 2015-2022 Corrient '!$A$5:$A$1012,$W$2,'PIB-Mpal 2015-2022 Corrient '!$E$5:$E$1012,$A123)</f>
        <v>2.7714022782654086</v>
      </c>
      <c r="L123" s="51">
        <f>SUMIFS('PIB-Mpal 2015-2022 Corrient '!Q$5:Q$1012,'PIB-Mpal 2015-2022 Corrient '!$A$5:$A$1012,$W$2,'PIB-Mpal 2015-2022 Corrient '!$E$5:$E$1012,$A123)</f>
        <v>2.178244085468865</v>
      </c>
      <c r="M123" s="51">
        <f>SUMIFS('PIB-Mpal 2015-2022 Corrient '!R$5:R$1012,'PIB-Mpal 2015-2022 Corrient '!$A$5:$A$1012,$W$2,'PIB-Mpal 2015-2022 Corrient '!$E$5:$E$1012,$A123)</f>
        <v>10.279088005976876</v>
      </c>
      <c r="N123" s="51">
        <f>SUMIFS('PIB-Mpal 2015-2022 Corrient '!S$5:S$1012,'PIB-Mpal 2015-2022 Corrient '!$A$5:$A$1012,$W$2,'PIB-Mpal 2015-2022 Corrient '!$E$5:$E$1012,$A123)</f>
        <v>11.18711409797339</v>
      </c>
      <c r="O123" s="51">
        <f>SUMIFS('PIB-Mpal 2015-2022 Corrient '!T$5:T$1012,'PIB-Mpal 2015-2022 Corrient '!$A$5:$A$1012,$W$2,'PIB-Mpal 2015-2022 Corrient '!$E$5:$E$1012,$A123)</f>
        <v>19.74904389029586</v>
      </c>
      <c r="P123" s="153">
        <f>SUMIFS('PIB-Mpal 2015-2022 Corrient '!U$5:U$1012,'PIB-Mpal 2015-2022 Corrient '!$A$5:$A$1012,$W$2,'PIB-Mpal 2015-2022 Corrient '!$E$5:$E$1012,$A123)</f>
        <v>4.991165344407503</v>
      </c>
      <c r="Q123" s="159">
        <f>SUMIFS('PIB-Mpal 2015-2022 Corrient '!J$5:J$1012,'PIB-Mpal 2015-2022 Corrient '!$A$5:$A$1012,$W$2,'PIB-Mpal 2015-2022 Corrient '!$E$5:$E$1012,$A123)</f>
        <v>58.47937830537309</v>
      </c>
      <c r="R123" s="52">
        <f>SUMIFS('PIB-Mpal 2015-2022 Corrient '!M$5:M$1012,'PIB-Mpal 2015-2022 Corrient '!$A$5:$A$1012,$W$2,'PIB-Mpal 2015-2022 Corrient '!$E$5:$E$1012,$A123)</f>
        <v>8.532355130545405</v>
      </c>
      <c r="S123" s="53">
        <f>SUMIFS('PIB-Mpal 2015-2022 Corrient '!V$5:V$1012,'PIB-Mpal 2015-2022 Corrient '!$A$5:$A$1012,$W$2,'PIB-Mpal 2015-2022 Corrient '!$E$5:$E$1012,$A123)</f>
        <v>77.0923761523815</v>
      </c>
      <c r="T123" s="210">
        <f>SUMIFS('PIB-Mpal 2015-2022 Corrient '!W$5:W$1012,'PIB-Mpal 2015-2022 Corrient '!$A$5:$A$1012,$W$2,'PIB-Mpal 2015-2022 Corrient '!$E$5:$E$1012,$A123)</f>
        <v>144.1041095883</v>
      </c>
      <c r="U123" s="206">
        <f>SUMIFS('PIB-Mpal 2015-2022 Corrient '!X$5:X$1012,'PIB-Mpal 2015-2022 Corrient '!$A$5:$A$1012,$W$2,'PIB-Mpal 2015-2022 Corrient '!$E$5:$E$1012,$A123)</f>
        <v>16.141974845986116</v>
      </c>
      <c r="V123" s="90">
        <f>SUMIFS('PIB-Mpal 2015-2022 Corrient '!Y$5:Y$1012,'PIB-Mpal 2015-2022 Corrient '!$A$5:$A$1012,$W$2,'PIB-Mpal 2015-2022 Corrient '!$E$5:$E$1012,$A123)</f>
        <v>160.2460844342861</v>
      </c>
      <c r="W123" s="94">
        <f t="shared" si="14"/>
        <v>0.0007540461454023565</v>
      </c>
      <c r="X123" s="273">
        <f>INDEX(POBLACION!$C$4:$W$128,MATCH(A123,POBLACION!$A$4:$A$128,0),MATCH($W$2,POBLACION!$C$3:$W$3,0))</f>
        <v>6424</v>
      </c>
      <c r="Y123" s="263">
        <f t="shared" si="15"/>
        <v>22432.146573521168</v>
      </c>
      <c r="Z123" s="275">
        <f t="shared" si="16"/>
        <v>24944.90729051776</v>
      </c>
      <c r="AA123" s="278">
        <f t="shared" si="17"/>
        <v>4.35087083401229</v>
      </c>
      <c r="AB123" s="278">
        <f t="shared" si="18"/>
        <v>4.396981894192564</v>
      </c>
      <c r="AG123" s="287"/>
      <c r="AH123" s="288"/>
      <c r="AI123" s="289"/>
      <c r="AJ123" s="282"/>
      <c r="AK123" s="282"/>
      <c r="AL123" s="282"/>
      <c r="AM123" s="282"/>
      <c r="AN123" s="282"/>
      <c r="AO123" s="282"/>
      <c r="AP123" s="282"/>
    </row>
    <row r="124" spans="1:42" ht="15">
      <c r="A124" s="35" t="s">
        <v>300</v>
      </c>
      <c r="B124" s="32" t="s">
        <v>147</v>
      </c>
      <c r="C124" s="33" t="s">
        <v>368</v>
      </c>
      <c r="D124" s="32" t="s">
        <v>170</v>
      </c>
      <c r="E124" s="51">
        <f>SUMIFS('PIB-Mpal 2015-2022 Corrient '!H$5:H$1012,'PIB-Mpal 2015-2022 Corrient '!$A$5:$A$1012,$W$2,'PIB-Mpal 2015-2022 Corrient '!$E$5:$E$1012,$A124)</f>
        <v>8.720697721815476</v>
      </c>
      <c r="F124" s="51">
        <f>SUMIFS('PIB-Mpal 2015-2022 Corrient '!I$5:I$1012,'PIB-Mpal 2015-2022 Corrient '!$A$5:$A$1012,$W$2,'PIB-Mpal 2015-2022 Corrient '!$E$5:$E$1012,$A124)</f>
        <v>32.880562839403275</v>
      </c>
      <c r="G124" s="51">
        <f>SUMIFS('PIB-Mpal 2015-2022 Corrient '!K$5:K$1012,'PIB-Mpal 2015-2022 Corrient '!$A$5:$A$1012,$W$2,'PIB-Mpal 2015-2022 Corrient '!$E$5:$E$1012,$A124)</f>
        <v>5.472608425731034</v>
      </c>
      <c r="H124" s="51">
        <f>SUMIFS('PIB-Mpal 2015-2022 Corrient '!L$5:L$1012,'PIB-Mpal 2015-2022 Corrient '!$A$5:$A$1012,$W$2,'PIB-Mpal 2015-2022 Corrient '!$E$5:$E$1012,$A124)</f>
        <v>4.004627705548012</v>
      </c>
      <c r="I124" s="51">
        <f>SUMIFS('PIB-Mpal 2015-2022 Corrient '!N$5:N$1012,'PIB-Mpal 2015-2022 Corrient '!$A$5:$A$1012,$W$2,'PIB-Mpal 2015-2022 Corrient '!$E$5:$E$1012,$A124)</f>
        <v>15.15180310180124</v>
      </c>
      <c r="J124" s="51">
        <f>SUMIFS('PIB-Mpal 2015-2022 Corrient '!O$5:O$1012,'PIB-Mpal 2015-2022 Corrient '!$A$5:$A$1012,$W$2,'PIB-Mpal 2015-2022 Corrient '!$E$5:$E$1012,$A124)</f>
        <v>22.75159240310006</v>
      </c>
      <c r="K124" s="51">
        <f>SUMIFS('PIB-Mpal 2015-2022 Corrient '!P$5:P$1012,'PIB-Mpal 2015-2022 Corrient '!$A$5:$A$1012,$W$2,'PIB-Mpal 2015-2022 Corrient '!$E$5:$E$1012,$A124)</f>
        <v>6.650000382784066</v>
      </c>
      <c r="L124" s="51">
        <f>SUMIFS('PIB-Mpal 2015-2022 Corrient '!Q$5:Q$1012,'PIB-Mpal 2015-2022 Corrient '!$A$5:$A$1012,$W$2,'PIB-Mpal 2015-2022 Corrient '!$E$5:$E$1012,$A124)</f>
        <v>1.997551772363727</v>
      </c>
      <c r="M124" s="51">
        <f>SUMIFS('PIB-Mpal 2015-2022 Corrient '!R$5:R$1012,'PIB-Mpal 2015-2022 Corrient '!$A$5:$A$1012,$W$2,'PIB-Mpal 2015-2022 Corrient '!$E$5:$E$1012,$A124)</f>
        <v>17.02518287654308</v>
      </c>
      <c r="N124" s="51">
        <f>SUMIFS('PIB-Mpal 2015-2022 Corrient '!S$5:S$1012,'PIB-Mpal 2015-2022 Corrient '!$A$5:$A$1012,$W$2,'PIB-Mpal 2015-2022 Corrient '!$E$5:$E$1012,$A124)</f>
        <v>17.990853137560453</v>
      </c>
      <c r="O124" s="51">
        <f>SUMIFS('PIB-Mpal 2015-2022 Corrient '!T$5:T$1012,'PIB-Mpal 2015-2022 Corrient '!$A$5:$A$1012,$W$2,'PIB-Mpal 2015-2022 Corrient '!$E$5:$E$1012,$A124)</f>
        <v>18.561791603094868</v>
      </c>
      <c r="P124" s="153">
        <f>SUMIFS('PIB-Mpal 2015-2022 Corrient '!U$5:U$1012,'PIB-Mpal 2015-2022 Corrient '!$A$5:$A$1012,$W$2,'PIB-Mpal 2015-2022 Corrient '!$E$5:$E$1012,$A124)</f>
        <v>10.50702212277899</v>
      </c>
      <c r="Q124" s="159">
        <f>SUMIFS('PIB-Mpal 2015-2022 Corrient '!J$5:J$1012,'PIB-Mpal 2015-2022 Corrient '!$A$5:$A$1012,$W$2,'PIB-Mpal 2015-2022 Corrient '!$E$5:$E$1012,$A124)</f>
        <v>41.60126056121875</v>
      </c>
      <c r="R124" s="52">
        <f>SUMIFS('PIB-Mpal 2015-2022 Corrient '!M$5:M$1012,'PIB-Mpal 2015-2022 Corrient '!$A$5:$A$1012,$W$2,'PIB-Mpal 2015-2022 Corrient '!$E$5:$E$1012,$A124)</f>
        <v>9.477236131279046</v>
      </c>
      <c r="S124" s="53">
        <f>SUMIFS('PIB-Mpal 2015-2022 Corrient '!V$5:V$1012,'PIB-Mpal 2015-2022 Corrient '!$A$5:$A$1012,$W$2,'PIB-Mpal 2015-2022 Corrient '!$E$5:$E$1012,$A124)</f>
        <v>110.63579740002648</v>
      </c>
      <c r="T124" s="210">
        <f>SUMIFS('PIB-Mpal 2015-2022 Corrient '!W$5:W$1012,'PIB-Mpal 2015-2022 Corrient '!$A$5:$A$1012,$W$2,'PIB-Mpal 2015-2022 Corrient '!$E$5:$E$1012,$A124)</f>
        <v>161.71429409252426</v>
      </c>
      <c r="U124" s="206">
        <f>SUMIFS('PIB-Mpal 2015-2022 Corrient '!X$5:X$1012,'PIB-Mpal 2015-2022 Corrient '!$A$5:$A$1012,$W$2,'PIB-Mpal 2015-2022 Corrient '!$E$5:$E$1012,$A124)</f>
        <v>18.114598361807367</v>
      </c>
      <c r="V124" s="90">
        <f>SUMIFS('PIB-Mpal 2015-2022 Corrient '!Y$5:Y$1012,'PIB-Mpal 2015-2022 Corrient '!$A$5:$A$1012,$W$2,'PIB-Mpal 2015-2022 Corrient '!$E$5:$E$1012,$A124)</f>
        <v>179.82889245433162</v>
      </c>
      <c r="W124" s="94">
        <f t="shared" si="14"/>
        <v>0.0008461940500191777</v>
      </c>
      <c r="X124" s="273">
        <f>INDEX(POBLACION!$C$4:$W$128,MATCH(A124,POBLACION!$A$4:$A$128,0),MATCH($W$2,POBLACION!$C$3:$W$3,0))</f>
        <v>11183</v>
      </c>
      <c r="Y124" s="263">
        <f t="shared" si="15"/>
        <v>14460.725573864282</v>
      </c>
      <c r="Z124" s="275">
        <f t="shared" si="16"/>
        <v>16080.559103490263</v>
      </c>
      <c r="AA124" s="278">
        <f t="shared" si="17"/>
        <v>4.160190084439831</v>
      </c>
      <c r="AB124" s="278">
        <f t="shared" si="18"/>
        <v>4.206301144620105</v>
      </c>
      <c r="AG124" s="287"/>
      <c r="AH124" s="288"/>
      <c r="AI124" s="289"/>
      <c r="AJ124" s="282"/>
      <c r="AK124" s="282"/>
      <c r="AL124" s="282"/>
      <c r="AM124" s="282"/>
      <c r="AN124" s="282"/>
      <c r="AO124" s="282"/>
      <c r="AP124" s="282"/>
    </row>
    <row r="125" spans="1:42" ht="15">
      <c r="A125" s="35" t="s">
        <v>301</v>
      </c>
      <c r="B125" s="32" t="s">
        <v>147</v>
      </c>
      <c r="C125" s="33" t="s">
        <v>368</v>
      </c>
      <c r="D125" s="32" t="s">
        <v>171</v>
      </c>
      <c r="E125" s="51">
        <f>SUMIFS('PIB-Mpal 2015-2022 Corrient '!H$5:H$1012,'PIB-Mpal 2015-2022 Corrient '!$A$5:$A$1012,$W$2,'PIB-Mpal 2015-2022 Corrient '!$E$5:$E$1012,$A125)</f>
        <v>996.4782586004643</v>
      </c>
      <c r="F125" s="51">
        <f>SUMIFS('PIB-Mpal 2015-2022 Corrient '!I$5:I$1012,'PIB-Mpal 2015-2022 Corrient '!$A$5:$A$1012,$W$2,'PIB-Mpal 2015-2022 Corrient '!$E$5:$E$1012,$A125)</f>
        <v>0</v>
      </c>
      <c r="G125" s="51">
        <f>SUMIFS('PIB-Mpal 2015-2022 Corrient '!K$5:K$1012,'PIB-Mpal 2015-2022 Corrient '!$A$5:$A$1012,$W$2,'PIB-Mpal 2015-2022 Corrient '!$E$5:$E$1012,$A125)</f>
        <v>27.166931677810858</v>
      </c>
      <c r="H125" s="51">
        <f>SUMIFS('PIB-Mpal 2015-2022 Corrient '!L$5:L$1012,'PIB-Mpal 2015-2022 Corrient '!$A$5:$A$1012,$W$2,'PIB-Mpal 2015-2022 Corrient '!$E$5:$E$1012,$A125)</f>
        <v>56.175868360327634</v>
      </c>
      <c r="I125" s="51">
        <f>SUMIFS('PIB-Mpal 2015-2022 Corrient '!N$5:N$1012,'PIB-Mpal 2015-2022 Corrient '!$A$5:$A$1012,$W$2,'PIB-Mpal 2015-2022 Corrient '!$E$5:$E$1012,$A125)</f>
        <v>49.76570412383703</v>
      </c>
      <c r="J125" s="51">
        <f>SUMIFS('PIB-Mpal 2015-2022 Corrient '!O$5:O$1012,'PIB-Mpal 2015-2022 Corrient '!$A$5:$A$1012,$W$2,'PIB-Mpal 2015-2022 Corrient '!$E$5:$E$1012,$A125)</f>
        <v>61.75574046416502</v>
      </c>
      <c r="K125" s="51">
        <f>SUMIFS('PIB-Mpal 2015-2022 Corrient '!P$5:P$1012,'PIB-Mpal 2015-2022 Corrient '!$A$5:$A$1012,$W$2,'PIB-Mpal 2015-2022 Corrient '!$E$5:$E$1012,$A125)</f>
        <v>12.935135731298539</v>
      </c>
      <c r="L125" s="51">
        <f>SUMIFS('PIB-Mpal 2015-2022 Corrient '!Q$5:Q$1012,'PIB-Mpal 2015-2022 Corrient '!$A$5:$A$1012,$W$2,'PIB-Mpal 2015-2022 Corrient '!$E$5:$E$1012,$A125)</f>
        <v>11.559531589850986</v>
      </c>
      <c r="M125" s="51">
        <f>SUMIFS('PIB-Mpal 2015-2022 Corrient '!R$5:R$1012,'PIB-Mpal 2015-2022 Corrient '!$A$5:$A$1012,$W$2,'PIB-Mpal 2015-2022 Corrient '!$E$5:$E$1012,$A125)</f>
        <v>39.52349320896796</v>
      </c>
      <c r="N125" s="51">
        <f>SUMIFS('PIB-Mpal 2015-2022 Corrient '!S$5:S$1012,'PIB-Mpal 2015-2022 Corrient '!$A$5:$A$1012,$W$2,'PIB-Mpal 2015-2022 Corrient '!$E$5:$E$1012,$A125)</f>
        <v>45.658096797499724</v>
      </c>
      <c r="O125" s="51">
        <f>SUMIFS('PIB-Mpal 2015-2022 Corrient '!T$5:T$1012,'PIB-Mpal 2015-2022 Corrient '!$A$5:$A$1012,$W$2,'PIB-Mpal 2015-2022 Corrient '!$E$5:$E$1012,$A125)</f>
        <v>72.81504670850792</v>
      </c>
      <c r="P125" s="153">
        <f>SUMIFS('PIB-Mpal 2015-2022 Corrient '!U$5:U$1012,'PIB-Mpal 2015-2022 Corrient '!$A$5:$A$1012,$W$2,'PIB-Mpal 2015-2022 Corrient '!$E$5:$E$1012,$A125)</f>
        <v>23.31232477131536</v>
      </c>
      <c r="Q125" s="159">
        <f>SUMIFS('PIB-Mpal 2015-2022 Corrient '!J$5:J$1012,'PIB-Mpal 2015-2022 Corrient '!$A$5:$A$1012,$W$2,'PIB-Mpal 2015-2022 Corrient '!$E$5:$E$1012,$A125)</f>
        <v>996.4782586004643</v>
      </c>
      <c r="R125" s="52">
        <f>SUMIFS('PIB-Mpal 2015-2022 Corrient '!M$5:M$1012,'PIB-Mpal 2015-2022 Corrient '!$A$5:$A$1012,$W$2,'PIB-Mpal 2015-2022 Corrient '!$E$5:$E$1012,$A125)</f>
        <v>83.34280003813849</v>
      </c>
      <c r="S125" s="53">
        <f>SUMIFS('PIB-Mpal 2015-2022 Corrient '!V$5:V$1012,'PIB-Mpal 2015-2022 Corrient '!$A$5:$A$1012,$W$2,'PIB-Mpal 2015-2022 Corrient '!$E$5:$E$1012,$A125)</f>
        <v>317.3250733954426</v>
      </c>
      <c r="T125" s="210">
        <f>SUMIFS('PIB-Mpal 2015-2022 Corrient '!W$5:W$1012,'PIB-Mpal 2015-2022 Corrient '!$A$5:$A$1012,$W$2,'PIB-Mpal 2015-2022 Corrient '!$E$5:$E$1012,$A125)</f>
        <v>1397.1461320340454</v>
      </c>
      <c r="U125" s="206">
        <f>SUMIFS('PIB-Mpal 2015-2022 Corrient '!X$5:X$1012,'PIB-Mpal 2015-2022 Corrient '!$A$5:$A$1012,$W$2,'PIB-Mpal 2015-2022 Corrient '!$E$5:$E$1012,$A125)</f>
        <v>156.5028074764319</v>
      </c>
      <c r="V125" s="90">
        <f>SUMIFS('PIB-Mpal 2015-2022 Corrient '!Y$5:Y$1012,'PIB-Mpal 2015-2022 Corrient '!$A$5:$A$1012,$W$2,'PIB-Mpal 2015-2022 Corrient '!$E$5:$E$1012,$A125)</f>
        <v>1553.6489395104772</v>
      </c>
      <c r="W125" s="94">
        <f t="shared" si="14"/>
        <v>0.007310774539559834</v>
      </c>
      <c r="X125" s="273">
        <f>INDEX(POBLACION!$C$4:$W$128,MATCH(A125,POBLACION!$A$4:$A$128,0),MATCH($W$2,POBLACION!$C$3:$W$3,0))</f>
        <v>31602</v>
      </c>
      <c r="Y125" s="263">
        <f t="shared" si="15"/>
        <v>44210.68704620104</v>
      </c>
      <c r="Z125" s="275">
        <f t="shared" si="16"/>
        <v>49162.99409880632</v>
      </c>
      <c r="AA125" s="278">
        <f t="shared" si="17"/>
        <v>4.645527264013666</v>
      </c>
      <c r="AB125" s="278">
        <f t="shared" si="18"/>
        <v>4.6916383241939394</v>
      </c>
      <c r="AG125" s="287"/>
      <c r="AH125" s="288"/>
      <c r="AI125" s="289"/>
      <c r="AJ125" s="282"/>
      <c r="AK125" s="282"/>
      <c r="AL125" s="282"/>
      <c r="AM125" s="282"/>
      <c r="AN125" s="282"/>
      <c r="AO125" s="282"/>
      <c r="AP125" s="282"/>
    </row>
    <row r="126" spans="1:42" ht="15">
      <c r="A126" s="35" t="s">
        <v>302</v>
      </c>
      <c r="B126" s="32" t="s">
        <v>147</v>
      </c>
      <c r="C126" s="33" t="s">
        <v>375</v>
      </c>
      <c r="D126" s="32" t="s">
        <v>172</v>
      </c>
      <c r="E126" s="51">
        <f>SUMIFS('PIB-Mpal 2015-2022 Corrient '!H$5:H$1012,'PIB-Mpal 2015-2022 Corrient '!$A$5:$A$1012,$W$2,'PIB-Mpal 2015-2022 Corrient '!$E$5:$E$1012,$A126)</f>
        <v>176.3310758893639</v>
      </c>
      <c r="F126" s="51">
        <f>SUMIFS('PIB-Mpal 2015-2022 Corrient '!I$5:I$1012,'PIB-Mpal 2015-2022 Corrient '!$A$5:$A$1012,$W$2,'PIB-Mpal 2015-2022 Corrient '!$E$5:$E$1012,$A126)</f>
        <v>109.98326435592264</v>
      </c>
      <c r="G126" s="51">
        <f>SUMIFS('PIB-Mpal 2015-2022 Corrient '!K$5:K$1012,'PIB-Mpal 2015-2022 Corrient '!$A$5:$A$1012,$W$2,'PIB-Mpal 2015-2022 Corrient '!$E$5:$E$1012,$A126)</f>
        <v>7.971724035872804</v>
      </c>
      <c r="H126" s="51">
        <f>SUMIFS('PIB-Mpal 2015-2022 Corrient '!L$5:L$1012,'PIB-Mpal 2015-2022 Corrient '!$A$5:$A$1012,$W$2,'PIB-Mpal 2015-2022 Corrient '!$E$5:$E$1012,$A126)</f>
        <v>13.569023332064361</v>
      </c>
      <c r="I126" s="51">
        <f>SUMIFS('PIB-Mpal 2015-2022 Corrient '!N$5:N$1012,'PIB-Mpal 2015-2022 Corrient '!$A$5:$A$1012,$W$2,'PIB-Mpal 2015-2022 Corrient '!$E$5:$E$1012,$A126)</f>
        <v>5.612002401056701</v>
      </c>
      <c r="J126" s="51">
        <f>SUMIFS('PIB-Mpal 2015-2022 Corrient '!O$5:O$1012,'PIB-Mpal 2015-2022 Corrient '!$A$5:$A$1012,$W$2,'PIB-Mpal 2015-2022 Corrient '!$E$5:$E$1012,$A126)</f>
        <v>13.502711391311875</v>
      </c>
      <c r="K126" s="51">
        <f>SUMIFS('PIB-Mpal 2015-2022 Corrient '!P$5:P$1012,'PIB-Mpal 2015-2022 Corrient '!$A$5:$A$1012,$W$2,'PIB-Mpal 2015-2022 Corrient '!$E$5:$E$1012,$A126)</f>
        <v>3.772518253951417</v>
      </c>
      <c r="L126" s="51">
        <f>SUMIFS('PIB-Mpal 2015-2022 Corrient '!Q$5:Q$1012,'PIB-Mpal 2015-2022 Corrient '!$A$5:$A$1012,$W$2,'PIB-Mpal 2015-2022 Corrient '!$E$5:$E$1012,$A126)</f>
        <v>1.7617060766072754</v>
      </c>
      <c r="M126" s="51">
        <f>SUMIFS('PIB-Mpal 2015-2022 Corrient '!R$5:R$1012,'PIB-Mpal 2015-2022 Corrient '!$A$5:$A$1012,$W$2,'PIB-Mpal 2015-2022 Corrient '!$E$5:$E$1012,$A126)</f>
        <v>14.69361378779819</v>
      </c>
      <c r="N126" s="51">
        <f>SUMIFS('PIB-Mpal 2015-2022 Corrient '!S$5:S$1012,'PIB-Mpal 2015-2022 Corrient '!$A$5:$A$1012,$W$2,'PIB-Mpal 2015-2022 Corrient '!$E$5:$E$1012,$A126)</f>
        <v>11.632137545097558</v>
      </c>
      <c r="O126" s="51">
        <f>SUMIFS('PIB-Mpal 2015-2022 Corrient '!T$5:T$1012,'PIB-Mpal 2015-2022 Corrient '!$A$5:$A$1012,$W$2,'PIB-Mpal 2015-2022 Corrient '!$E$5:$E$1012,$A126)</f>
        <v>20.83413735636138</v>
      </c>
      <c r="P126" s="153">
        <f>SUMIFS('PIB-Mpal 2015-2022 Corrient '!U$5:U$1012,'PIB-Mpal 2015-2022 Corrient '!$A$5:$A$1012,$W$2,'PIB-Mpal 2015-2022 Corrient '!$E$5:$E$1012,$A126)</f>
        <v>8.18074509791859</v>
      </c>
      <c r="Q126" s="159">
        <f>SUMIFS('PIB-Mpal 2015-2022 Corrient '!J$5:J$1012,'PIB-Mpal 2015-2022 Corrient '!$A$5:$A$1012,$W$2,'PIB-Mpal 2015-2022 Corrient '!$E$5:$E$1012,$A126)</f>
        <v>286.31434024528653</v>
      </c>
      <c r="R126" s="52">
        <f>SUMIFS('PIB-Mpal 2015-2022 Corrient '!M$5:M$1012,'PIB-Mpal 2015-2022 Corrient '!$A$5:$A$1012,$W$2,'PIB-Mpal 2015-2022 Corrient '!$E$5:$E$1012,$A126)</f>
        <v>21.540747367937165</v>
      </c>
      <c r="S126" s="53">
        <f>SUMIFS('PIB-Mpal 2015-2022 Corrient '!V$5:V$1012,'PIB-Mpal 2015-2022 Corrient '!$A$5:$A$1012,$W$2,'PIB-Mpal 2015-2022 Corrient '!$E$5:$E$1012,$A126)</f>
        <v>79.989571910103</v>
      </c>
      <c r="T126" s="210">
        <f>SUMIFS('PIB-Mpal 2015-2022 Corrient '!W$5:W$1012,'PIB-Mpal 2015-2022 Corrient '!$A$5:$A$1012,$W$2,'PIB-Mpal 2015-2022 Corrient '!$E$5:$E$1012,$A126)</f>
        <v>387.8446595233267</v>
      </c>
      <c r="U126" s="206">
        <f>SUMIFS('PIB-Mpal 2015-2022 Corrient '!X$5:X$1012,'PIB-Mpal 2015-2022 Corrient '!$A$5:$A$1012,$W$2,'PIB-Mpal 2015-2022 Corrient '!$E$5:$E$1012,$A126)</f>
        <v>43.4448313518735</v>
      </c>
      <c r="V126" s="90">
        <f>SUMIFS('PIB-Mpal 2015-2022 Corrient '!Y$5:Y$1012,'PIB-Mpal 2015-2022 Corrient '!$A$5:$A$1012,$W$2,'PIB-Mpal 2015-2022 Corrient '!$E$5:$E$1012,$A126)</f>
        <v>431.2894908752002</v>
      </c>
      <c r="W126" s="94">
        <f t="shared" si="14"/>
        <v>0.0020294547557594324</v>
      </c>
      <c r="X126" s="273">
        <f>INDEX(POBLACION!$C$4:$W$128,MATCH(A126,POBLACION!$A$4:$A$128,0),MATCH($W$2,POBLACION!$C$3:$W$3,0))</f>
        <v>6820</v>
      </c>
      <c r="Y126" s="263">
        <f t="shared" si="15"/>
        <v>56868.71840517987</v>
      </c>
      <c r="Z126" s="275">
        <f t="shared" si="16"/>
        <v>63238.92828082114</v>
      </c>
      <c r="AA126" s="278">
        <f t="shared" si="17"/>
        <v>4.7548734410914495</v>
      </c>
      <c r="AB126" s="278">
        <f t="shared" si="18"/>
        <v>4.800984501271723</v>
      </c>
      <c r="AG126" s="287"/>
      <c r="AH126" s="288"/>
      <c r="AI126" s="289"/>
      <c r="AJ126" s="282"/>
      <c r="AK126" s="282"/>
      <c r="AL126" s="282"/>
      <c r="AM126" s="282"/>
      <c r="AN126" s="282"/>
      <c r="AO126" s="282"/>
      <c r="AP126" s="282"/>
    </row>
    <row r="127" spans="1:42" ht="15.75" thickBot="1">
      <c r="A127" s="122" t="s">
        <v>303</v>
      </c>
      <c r="B127" s="64" t="s">
        <v>147</v>
      </c>
      <c r="C127" s="63" t="s">
        <v>375</v>
      </c>
      <c r="D127" s="64" t="s">
        <v>173</v>
      </c>
      <c r="E127" s="51">
        <f>SUMIFS('PIB-Mpal 2015-2022 Corrient '!H$5:H$1012,'PIB-Mpal 2015-2022 Corrient '!$A$5:$A$1012,$W$2,'PIB-Mpal 2015-2022 Corrient '!$E$5:$E$1012,$A127)</f>
        <v>30.065769910379988</v>
      </c>
      <c r="F127" s="51">
        <f>SUMIFS('PIB-Mpal 2015-2022 Corrient '!I$5:I$1012,'PIB-Mpal 2015-2022 Corrient '!$A$5:$A$1012,$W$2,'PIB-Mpal 2015-2022 Corrient '!$E$5:$E$1012,$A127)</f>
        <v>64.16444795937825</v>
      </c>
      <c r="G127" s="51">
        <f>SUMIFS('PIB-Mpal 2015-2022 Corrient '!K$5:K$1012,'PIB-Mpal 2015-2022 Corrient '!$A$5:$A$1012,$W$2,'PIB-Mpal 2015-2022 Corrient '!$E$5:$E$1012,$A127)</f>
        <v>9.327101635633412</v>
      </c>
      <c r="H127" s="51">
        <f>SUMIFS('PIB-Mpal 2015-2022 Corrient '!L$5:L$1012,'PIB-Mpal 2015-2022 Corrient '!$A$5:$A$1012,$W$2,'PIB-Mpal 2015-2022 Corrient '!$E$5:$E$1012,$A127)</f>
        <v>8.676439112836317</v>
      </c>
      <c r="I127" s="51">
        <f>SUMIFS('PIB-Mpal 2015-2022 Corrient '!N$5:N$1012,'PIB-Mpal 2015-2022 Corrient '!$A$5:$A$1012,$W$2,'PIB-Mpal 2015-2022 Corrient '!$E$5:$E$1012,$A127)</f>
        <v>12.760181502739512</v>
      </c>
      <c r="J127" s="51">
        <f>SUMIFS('PIB-Mpal 2015-2022 Corrient '!O$5:O$1012,'PIB-Mpal 2015-2022 Corrient '!$A$5:$A$1012,$W$2,'PIB-Mpal 2015-2022 Corrient '!$E$5:$E$1012,$A127)</f>
        <v>52.27508675485971</v>
      </c>
      <c r="K127" s="51">
        <f>SUMIFS('PIB-Mpal 2015-2022 Corrient '!P$5:P$1012,'PIB-Mpal 2015-2022 Corrient '!$A$5:$A$1012,$W$2,'PIB-Mpal 2015-2022 Corrient '!$E$5:$E$1012,$A127)</f>
        <v>6.642523311988144</v>
      </c>
      <c r="L127" s="51">
        <f>SUMIFS('PIB-Mpal 2015-2022 Corrient '!Q$5:Q$1012,'PIB-Mpal 2015-2022 Corrient '!$A$5:$A$1012,$W$2,'PIB-Mpal 2015-2022 Corrient '!$E$5:$E$1012,$A127)</f>
        <v>3.0546477191988397</v>
      </c>
      <c r="M127" s="51">
        <f>SUMIFS('PIB-Mpal 2015-2022 Corrient '!R$5:R$1012,'PIB-Mpal 2015-2022 Corrient '!$A$5:$A$1012,$W$2,'PIB-Mpal 2015-2022 Corrient '!$E$5:$E$1012,$A127)</f>
        <v>21.55004315422271</v>
      </c>
      <c r="N127" s="51">
        <f>SUMIFS('PIB-Mpal 2015-2022 Corrient '!S$5:S$1012,'PIB-Mpal 2015-2022 Corrient '!$A$5:$A$1012,$W$2,'PIB-Mpal 2015-2022 Corrient '!$E$5:$E$1012,$A127)</f>
        <v>26.468373750430533</v>
      </c>
      <c r="O127" s="51">
        <f>SUMIFS('PIB-Mpal 2015-2022 Corrient '!T$5:T$1012,'PIB-Mpal 2015-2022 Corrient '!$A$5:$A$1012,$W$2,'PIB-Mpal 2015-2022 Corrient '!$E$5:$E$1012,$A127)</f>
        <v>36.92555889312796</v>
      </c>
      <c r="P127" s="153">
        <f>SUMIFS('PIB-Mpal 2015-2022 Corrient '!U$5:U$1012,'PIB-Mpal 2015-2022 Corrient '!$A$5:$A$1012,$W$2,'PIB-Mpal 2015-2022 Corrient '!$E$5:$E$1012,$A127)</f>
        <v>10.225902748093256</v>
      </c>
      <c r="Q127" s="159">
        <f>SUMIFS('PIB-Mpal 2015-2022 Corrient '!J$5:J$1012,'PIB-Mpal 2015-2022 Corrient '!$A$5:$A$1012,$W$2,'PIB-Mpal 2015-2022 Corrient '!$E$5:$E$1012,$A127)</f>
        <v>94.23021786975823</v>
      </c>
      <c r="R127" s="52">
        <f>SUMIFS('PIB-Mpal 2015-2022 Corrient '!M$5:M$1012,'PIB-Mpal 2015-2022 Corrient '!$A$5:$A$1012,$W$2,'PIB-Mpal 2015-2022 Corrient '!$E$5:$E$1012,$A127)</f>
        <v>18.003540748469728</v>
      </c>
      <c r="S127" s="53">
        <f>SUMIFS('PIB-Mpal 2015-2022 Corrient '!V$5:V$1012,'PIB-Mpal 2015-2022 Corrient '!$A$5:$A$1012,$W$2,'PIB-Mpal 2015-2022 Corrient '!$E$5:$E$1012,$A127)</f>
        <v>169.90231783466066</v>
      </c>
      <c r="T127" s="210">
        <f>SUMIFS('PIB-Mpal 2015-2022 Corrient '!W$5:W$1012,'PIB-Mpal 2015-2022 Corrient '!$A$5:$A$1012,$W$2,'PIB-Mpal 2015-2022 Corrient '!$E$5:$E$1012,$A127)</f>
        <v>282.13607645288863</v>
      </c>
      <c r="U127" s="206">
        <f>SUMIFS('PIB-Mpal 2015-2022 Corrient '!X$5:X$1012,'PIB-Mpal 2015-2022 Corrient '!$A$5:$A$1012,$W$2,'PIB-Mpal 2015-2022 Corrient '!$E$5:$E$1012,$A127)</f>
        <v>31.603772177344684</v>
      </c>
      <c r="V127" s="90">
        <f>SUMIFS('PIB-Mpal 2015-2022 Corrient '!Y$5:Y$1012,'PIB-Mpal 2015-2022 Corrient '!$A$5:$A$1012,$W$2,'PIB-Mpal 2015-2022 Corrient '!$E$5:$E$1012,$A127)</f>
        <v>313.7398486302333</v>
      </c>
      <c r="W127" s="100">
        <f t="shared" si="14"/>
        <v>0.0014763189026048302</v>
      </c>
      <c r="X127" s="273">
        <f>INDEX(POBLACION!$C$4:$W$128,MATCH(A127,POBLACION!$A$4:$A$128,0),MATCH($W$2,POBLACION!$C$3:$W$3,0))</f>
        <v>12107</v>
      </c>
      <c r="Y127" s="263">
        <f t="shared" si="15"/>
        <v>23303.54971940932</v>
      </c>
      <c r="Z127" s="275">
        <f t="shared" si="16"/>
        <v>25913.921585052725</v>
      </c>
      <c r="AA127" s="278">
        <f t="shared" si="17"/>
        <v>4.367422080087465</v>
      </c>
      <c r="AB127" s="278">
        <f t="shared" si="18"/>
        <v>4.413533140267739</v>
      </c>
      <c r="AG127" s="287"/>
      <c r="AH127" s="288"/>
      <c r="AI127" s="289"/>
      <c r="AJ127" s="282"/>
      <c r="AK127" s="282"/>
      <c r="AL127" s="282"/>
      <c r="AM127" s="282"/>
      <c r="AN127" s="282"/>
      <c r="AO127" s="282"/>
      <c r="AP127" s="282"/>
    </row>
    <row r="128" spans="1:42" ht="15.75" thickBot="1">
      <c r="A128" s="124" t="s">
        <v>174</v>
      </c>
      <c r="B128" s="114" t="s">
        <v>376</v>
      </c>
      <c r="C128" s="119"/>
      <c r="D128" s="114"/>
      <c r="E128" s="115">
        <f>SUM(E129:E139)</f>
        <v>3532.757585807567</v>
      </c>
      <c r="F128" s="115">
        <f aca="true" t="shared" si="21" ref="F128:X128">SUM(F129:F139)</f>
        <v>1158.843121783234</v>
      </c>
      <c r="G128" s="115">
        <f t="shared" si="21"/>
        <v>356.23125875100254</v>
      </c>
      <c r="H128" s="115">
        <f t="shared" si="21"/>
        <v>450.9954476487581</v>
      </c>
      <c r="I128" s="115">
        <f t="shared" si="21"/>
        <v>606.9514664794596</v>
      </c>
      <c r="J128" s="115">
        <f t="shared" si="21"/>
        <v>2137.9868839616283</v>
      </c>
      <c r="K128" s="115">
        <f t="shared" si="21"/>
        <v>300.5929621518455</v>
      </c>
      <c r="L128" s="115">
        <f t="shared" si="21"/>
        <v>191.1499801504648</v>
      </c>
      <c r="M128" s="115">
        <f t="shared" si="21"/>
        <v>511.85006724123974</v>
      </c>
      <c r="N128" s="115">
        <f t="shared" si="21"/>
        <v>942.664765860736</v>
      </c>
      <c r="O128" s="115">
        <f t="shared" si="21"/>
        <v>1760.3579707809288</v>
      </c>
      <c r="P128" s="125">
        <f t="shared" si="21"/>
        <v>357.1416630540584</v>
      </c>
      <c r="Q128" s="196">
        <f t="shared" si="21"/>
        <v>4691.6007075908</v>
      </c>
      <c r="R128" s="115">
        <f t="shared" si="21"/>
        <v>807.2267063997607</v>
      </c>
      <c r="S128" s="116">
        <f t="shared" si="21"/>
        <v>6808.695759680362</v>
      </c>
      <c r="T128" s="211">
        <f t="shared" si="21"/>
        <v>12307.52317367092</v>
      </c>
      <c r="U128" s="189">
        <f t="shared" si="21"/>
        <v>1378.6402764874192</v>
      </c>
      <c r="V128" s="125">
        <f t="shared" si="21"/>
        <v>13686.163450158341</v>
      </c>
      <c r="W128" s="117">
        <f t="shared" si="14"/>
        <v>0.06440094203469009</v>
      </c>
      <c r="X128" s="211">
        <f t="shared" si="21"/>
        <v>533768</v>
      </c>
      <c r="Y128" s="263">
        <f t="shared" si="15"/>
        <v>23057.813832359603</v>
      </c>
      <c r="Z128" s="275">
        <f t="shared" si="16"/>
        <v>25640.659331691564</v>
      </c>
      <c r="AA128" s="278">
        <f t="shared" si="17"/>
        <v>4.362818128390133</v>
      </c>
      <c r="AB128" s="278">
        <f t="shared" si="18"/>
        <v>4.408929188570407</v>
      </c>
      <c r="AG128" s="287"/>
      <c r="AH128" s="288"/>
      <c r="AI128" s="289"/>
      <c r="AJ128" s="282"/>
      <c r="AK128" s="282"/>
      <c r="AL128" s="282"/>
      <c r="AM128" s="282"/>
      <c r="AN128" s="282"/>
      <c r="AO128" s="282"/>
      <c r="AP128" s="282"/>
    </row>
    <row r="129" spans="1:42" ht="25.5">
      <c r="A129" s="123" t="s">
        <v>304</v>
      </c>
      <c r="B129" s="103" t="s">
        <v>176</v>
      </c>
      <c r="C129" s="110" t="s">
        <v>414</v>
      </c>
      <c r="D129" s="103" t="s">
        <v>177</v>
      </c>
      <c r="E129" s="51">
        <f>SUMIFS('PIB-Mpal 2015-2022 Corrient '!H$5:H$1012,'PIB-Mpal 2015-2022 Corrient '!$A$5:$A$1012,$W$2,'PIB-Mpal 2015-2022 Corrient '!$E$5:$E$1012,$A129)</f>
        <v>766.2338176363355</v>
      </c>
      <c r="F129" s="51">
        <f>SUMIFS('PIB-Mpal 2015-2022 Corrient '!I$5:I$1012,'PIB-Mpal 2015-2022 Corrient '!$A$5:$A$1012,$W$2,'PIB-Mpal 2015-2022 Corrient '!$E$5:$E$1012,$A129)</f>
        <v>460.56802905402355</v>
      </c>
      <c r="G129" s="51">
        <f>SUMIFS('PIB-Mpal 2015-2022 Corrient '!K$5:K$1012,'PIB-Mpal 2015-2022 Corrient '!$A$5:$A$1012,$W$2,'PIB-Mpal 2015-2022 Corrient '!$E$5:$E$1012,$A129)</f>
        <v>154.26593369429378</v>
      </c>
      <c r="H129" s="51">
        <f>SUMIFS('PIB-Mpal 2015-2022 Corrient '!L$5:L$1012,'PIB-Mpal 2015-2022 Corrient '!$A$5:$A$1012,$W$2,'PIB-Mpal 2015-2022 Corrient '!$E$5:$E$1012,$A129)</f>
        <v>138.30622655247436</v>
      </c>
      <c r="I129" s="51">
        <f>SUMIFS('PIB-Mpal 2015-2022 Corrient '!N$5:N$1012,'PIB-Mpal 2015-2022 Corrient '!$A$5:$A$1012,$W$2,'PIB-Mpal 2015-2022 Corrient '!$E$5:$E$1012,$A129)</f>
        <v>149.4101529276673</v>
      </c>
      <c r="J129" s="51">
        <f>SUMIFS('PIB-Mpal 2015-2022 Corrient '!O$5:O$1012,'PIB-Mpal 2015-2022 Corrient '!$A$5:$A$1012,$W$2,'PIB-Mpal 2015-2022 Corrient '!$E$5:$E$1012,$A129)</f>
        <v>713.0666543922912</v>
      </c>
      <c r="K129" s="51">
        <f>SUMIFS('PIB-Mpal 2015-2022 Corrient '!P$5:P$1012,'PIB-Mpal 2015-2022 Corrient '!$A$5:$A$1012,$W$2,'PIB-Mpal 2015-2022 Corrient '!$E$5:$E$1012,$A129)</f>
        <v>87.10469080239832</v>
      </c>
      <c r="L129" s="51">
        <f>SUMIFS('PIB-Mpal 2015-2022 Corrient '!Q$5:Q$1012,'PIB-Mpal 2015-2022 Corrient '!$A$5:$A$1012,$W$2,'PIB-Mpal 2015-2022 Corrient '!$E$5:$E$1012,$A129)</f>
        <v>75.61926019871298</v>
      </c>
      <c r="M129" s="51">
        <f>SUMIFS('PIB-Mpal 2015-2022 Corrient '!R$5:R$1012,'PIB-Mpal 2015-2022 Corrient '!$A$5:$A$1012,$W$2,'PIB-Mpal 2015-2022 Corrient '!$E$5:$E$1012,$A129)</f>
        <v>148.42610990779093</v>
      </c>
      <c r="N129" s="51">
        <f>SUMIFS('PIB-Mpal 2015-2022 Corrient '!S$5:S$1012,'PIB-Mpal 2015-2022 Corrient '!$A$5:$A$1012,$W$2,'PIB-Mpal 2015-2022 Corrient '!$E$5:$E$1012,$A129)</f>
        <v>294.463704244675</v>
      </c>
      <c r="O129" s="51">
        <f>SUMIFS('PIB-Mpal 2015-2022 Corrient '!T$5:T$1012,'PIB-Mpal 2015-2022 Corrient '!$A$5:$A$1012,$W$2,'PIB-Mpal 2015-2022 Corrient '!$E$5:$E$1012,$A129)</f>
        <v>493.146573934159</v>
      </c>
      <c r="P129" s="153">
        <f>SUMIFS('PIB-Mpal 2015-2022 Corrient '!U$5:U$1012,'PIB-Mpal 2015-2022 Corrient '!$A$5:$A$1012,$W$2,'PIB-Mpal 2015-2022 Corrient '!$E$5:$E$1012,$A129)</f>
        <v>111.71708182939597</v>
      </c>
      <c r="Q129" s="159">
        <f>SUMIFS('PIB-Mpal 2015-2022 Corrient '!J$5:J$1012,'PIB-Mpal 2015-2022 Corrient '!$A$5:$A$1012,$W$2,'PIB-Mpal 2015-2022 Corrient '!$E$5:$E$1012,$A129)</f>
        <v>1226.801846690359</v>
      </c>
      <c r="R129" s="52">
        <f>SUMIFS('PIB-Mpal 2015-2022 Corrient '!M$5:M$1012,'PIB-Mpal 2015-2022 Corrient '!$A$5:$A$1012,$W$2,'PIB-Mpal 2015-2022 Corrient '!$E$5:$E$1012,$A129)</f>
        <v>292.57216024676814</v>
      </c>
      <c r="S129" s="53">
        <f>SUMIFS('PIB-Mpal 2015-2022 Corrient '!V$5:V$1012,'PIB-Mpal 2015-2022 Corrient '!$A$5:$A$1012,$W$2,'PIB-Mpal 2015-2022 Corrient '!$E$5:$E$1012,$A129)</f>
        <v>2072.954228237091</v>
      </c>
      <c r="T129" s="210">
        <f>SUMIFS('PIB-Mpal 2015-2022 Corrient '!W$5:W$1012,'PIB-Mpal 2015-2022 Corrient '!$A$5:$A$1012,$W$2,'PIB-Mpal 2015-2022 Corrient '!$E$5:$E$1012,$A129)</f>
        <v>3592.3282351742178</v>
      </c>
      <c r="U129" s="206">
        <f>SUMIFS('PIB-Mpal 2015-2022 Corrient '!X$5:X$1012,'PIB-Mpal 2015-2022 Corrient '!$A$5:$A$1012,$W$2,'PIB-Mpal 2015-2022 Corrient '!$E$5:$E$1012,$A129)</f>
        <v>402.3984616148379</v>
      </c>
      <c r="V129" s="90">
        <f>SUMIFS('PIB-Mpal 2015-2022 Corrient '!Y$5:Y$1012,'PIB-Mpal 2015-2022 Corrient '!$A$5:$A$1012,$W$2,'PIB-Mpal 2015-2022 Corrient '!$E$5:$E$1012,$A129)</f>
        <v>3994.7266967890555</v>
      </c>
      <c r="W129" s="102">
        <f t="shared" si="14"/>
        <v>0.018797390764857817</v>
      </c>
      <c r="X129" s="273">
        <f>INDEX(POBLACION!$C$4:$W$128,MATCH(A129,POBLACION!$A$4:$A$128,0),MATCH($W$2,POBLACION!$C$3:$W$3,0))</f>
        <v>129245</v>
      </c>
      <c r="Y129" s="263">
        <f t="shared" si="15"/>
        <v>27794.7172824807</v>
      </c>
      <c r="Z129" s="275">
        <f t="shared" si="16"/>
        <v>30908.17205144536</v>
      </c>
      <c r="AA129" s="278">
        <f t="shared" si="17"/>
        <v>4.443962260915215</v>
      </c>
      <c r="AB129" s="278">
        <f t="shared" si="18"/>
        <v>4.490073321095489</v>
      </c>
      <c r="AG129" s="287"/>
      <c r="AH129" s="288"/>
      <c r="AI129" s="289"/>
      <c r="AJ129" s="282"/>
      <c r="AK129" s="282"/>
      <c r="AL129" s="282"/>
      <c r="AM129" s="282"/>
      <c r="AN129" s="282"/>
      <c r="AO129" s="282"/>
      <c r="AP129" s="282"/>
    </row>
    <row r="130" spans="1:42" ht="25.5">
      <c r="A130" s="35" t="s">
        <v>305</v>
      </c>
      <c r="B130" s="32" t="s">
        <v>176</v>
      </c>
      <c r="C130" s="33" t="s">
        <v>414</v>
      </c>
      <c r="D130" s="32" t="s">
        <v>179</v>
      </c>
      <c r="E130" s="51">
        <f>SUMIFS('PIB-Mpal 2015-2022 Corrient '!H$5:H$1012,'PIB-Mpal 2015-2022 Corrient '!$A$5:$A$1012,$W$2,'PIB-Mpal 2015-2022 Corrient '!$E$5:$E$1012,$A130)</f>
        <v>81.93168628562955</v>
      </c>
      <c r="F130" s="51">
        <f>SUMIFS('PIB-Mpal 2015-2022 Corrient '!I$5:I$1012,'PIB-Mpal 2015-2022 Corrient '!$A$5:$A$1012,$W$2,'PIB-Mpal 2015-2022 Corrient '!$E$5:$E$1012,$A130)</f>
        <v>0</v>
      </c>
      <c r="G130" s="51">
        <f>SUMIFS('PIB-Mpal 2015-2022 Corrient '!K$5:K$1012,'PIB-Mpal 2015-2022 Corrient '!$A$5:$A$1012,$W$2,'PIB-Mpal 2015-2022 Corrient '!$E$5:$E$1012,$A130)</f>
        <v>3.7501964045258456</v>
      </c>
      <c r="H130" s="51">
        <f>SUMIFS('PIB-Mpal 2015-2022 Corrient '!L$5:L$1012,'PIB-Mpal 2015-2022 Corrient '!$A$5:$A$1012,$W$2,'PIB-Mpal 2015-2022 Corrient '!$E$5:$E$1012,$A130)</f>
        <v>19.645391153820498</v>
      </c>
      <c r="I130" s="51">
        <f>SUMIFS('PIB-Mpal 2015-2022 Corrient '!N$5:N$1012,'PIB-Mpal 2015-2022 Corrient '!$A$5:$A$1012,$W$2,'PIB-Mpal 2015-2022 Corrient '!$E$5:$E$1012,$A130)</f>
        <v>19.739943342756806</v>
      </c>
      <c r="J130" s="51">
        <f>SUMIFS('PIB-Mpal 2015-2022 Corrient '!O$5:O$1012,'PIB-Mpal 2015-2022 Corrient '!$A$5:$A$1012,$W$2,'PIB-Mpal 2015-2022 Corrient '!$E$5:$E$1012,$A130)</f>
        <v>84.70735866659265</v>
      </c>
      <c r="K130" s="51">
        <f>SUMIFS('PIB-Mpal 2015-2022 Corrient '!P$5:P$1012,'PIB-Mpal 2015-2022 Corrient '!$A$5:$A$1012,$W$2,'PIB-Mpal 2015-2022 Corrient '!$E$5:$E$1012,$A130)</f>
        <v>11.865880513439018</v>
      </c>
      <c r="L130" s="51">
        <f>SUMIFS('PIB-Mpal 2015-2022 Corrient '!Q$5:Q$1012,'PIB-Mpal 2015-2022 Corrient '!$A$5:$A$1012,$W$2,'PIB-Mpal 2015-2022 Corrient '!$E$5:$E$1012,$A130)</f>
        <v>5.794707839566982</v>
      </c>
      <c r="M130" s="51">
        <f>SUMIFS('PIB-Mpal 2015-2022 Corrient '!R$5:R$1012,'PIB-Mpal 2015-2022 Corrient '!$A$5:$A$1012,$W$2,'PIB-Mpal 2015-2022 Corrient '!$E$5:$E$1012,$A130)</f>
        <v>20.77124277557764</v>
      </c>
      <c r="N130" s="51">
        <f>SUMIFS('PIB-Mpal 2015-2022 Corrient '!S$5:S$1012,'PIB-Mpal 2015-2022 Corrient '!$A$5:$A$1012,$W$2,'PIB-Mpal 2015-2022 Corrient '!$E$5:$E$1012,$A130)</f>
        <v>35.48547473114296</v>
      </c>
      <c r="O130" s="51">
        <f>SUMIFS('PIB-Mpal 2015-2022 Corrient '!T$5:T$1012,'PIB-Mpal 2015-2022 Corrient '!$A$5:$A$1012,$W$2,'PIB-Mpal 2015-2022 Corrient '!$E$5:$E$1012,$A130)</f>
        <v>82.51853932039197</v>
      </c>
      <c r="P130" s="153">
        <f>SUMIFS('PIB-Mpal 2015-2022 Corrient '!U$5:U$1012,'PIB-Mpal 2015-2022 Corrient '!$A$5:$A$1012,$W$2,'PIB-Mpal 2015-2022 Corrient '!$E$5:$E$1012,$A130)</f>
        <v>16.175726861212947</v>
      </c>
      <c r="Q130" s="159">
        <f>SUMIFS('PIB-Mpal 2015-2022 Corrient '!J$5:J$1012,'PIB-Mpal 2015-2022 Corrient '!$A$5:$A$1012,$W$2,'PIB-Mpal 2015-2022 Corrient '!$E$5:$E$1012,$A130)</f>
        <v>81.93168628562955</v>
      </c>
      <c r="R130" s="52">
        <f>SUMIFS('PIB-Mpal 2015-2022 Corrient '!M$5:M$1012,'PIB-Mpal 2015-2022 Corrient '!$A$5:$A$1012,$W$2,'PIB-Mpal 2015-2022 Corrient '!$E$5:$E$1012,$A130)</f>
        <v>23.395587558346342</v>
      </c>
      <c r="S130" s="53">
        <f>SUMIFS('PIB-Mpal 2015-2022 Corrient '!V$5:V$1012,'PIB-Mpal 2015-2022 Corrient '!$A$5:$A$1012,$W$2,'PIB-Mpal 2015-2022 Corrient '!$E$5:$E$1012,$A130)</f>
        <v>277.0588740506809</v>
      </c>
      <c r="T130" s="210">
        <f>SUMIFS('PIB-Mpal 2015-2022 Corrient '!W$5:W$1012,'PIB-Mpal 2015-2022 Corrient '!$A$5:$A$1012,$W$2,'PIB-Mpal 2015-2022 Corrient '!$E$5:$E$1012,$A130)</f>
        <v>382.3861478946568</v>
      </c>
      <c r="U130" s="206">
        <f>SUMIFS('PIB-Mpal 2015-2022 Corrient '!X$5:X$1012,'PIB-Mpal 2015-2022 Corrient '!$A$5:$A$1012,$W$2,'PIB-Mpal 2015-2022 Corrient '!$E$5:$E$1012,$A130)</f>
        <v>42.83339037591354</v>
      </c>
      <c r="V130" s="90">
        <f>SUMIFS('PIB-Mpal 2015-2022 Corrient '!Y$5:Y$1012,'PIB-Mpal 2015-2022 Corrient '!$A$5:$A$1012,$W$2,'PIB-Mpal 2015-2022 Corrient '!$E$5:$E$1012,$A130)</f>
        <v>425.21953827057035</v>
      </c>
      <c r="W130" s="94">
        <f t="shared" si="14"/>
        <v>0.0020008922833567254</v>
      </c>
      <c r="X130" s="273">
        <f>INDEX(POBLACION!$C$4:$W$128,MATCH(A130,POBLACION!$A$4:$A$128,0),MATCH($W$2,POBLACION!$C$3:$W$3,0))</f>
        <v>31470</v>
      </c>
      <c r="Y130" s="263">
        <f t="shared" si="15"/>
        <v>12150.814995063769</v>
      </c>
      <c r="Z130" s="275">
        <f t="shared" si="16"/>
        <v>13511.901438530993</v>
      </c>
      <c r="AA130" s="278">
        <f t="shared" si="17"/>
        <v>4.084605408468363</v>
      </c>
      <c r="AB130" s="278">
        <f t="shared" si="18"/>
        <v>4.130716468648637</v>
      </c>
      <c r="AG130" s="287"/>
      <c r="AH130" s="288"/>
      <c r="AI130" s="289"/>
      <c r="AJ130" s="282"/>
      <c r="AK130" s="282"/>
      <c r="AL130" s="282"/>
      <c r="AM130" s="282"/>
      <c r="AN130" s="282"/>
      <c r="AO130" s="282"/>
      <c r="AP130" s="282"/>
    </row>
    <row r="131" spans="1:42" ht="25.5">
      <c r="A131" s="35" t="s">
        <v>306</v>
      </c>
      <c r="B131" s="32" t="s">
        <v>176</v>
      </c>
      <c r="C131" s="33" t="s">
        <v>414</v>
      </c>
      <c r="D131" s="32" t="s">
        <v>180</v>
      </c>
      <c r="E131" s="51">
        <f>SUMIFS('PIB-Mpal 2015-2022 Corrient '!H$5:H$1012,'PIB-Mpal 2015-2022 Corrient '!$A$5:$A$1012,$W$2,'PIB-Mpal 2015-2022 Corrient '!$E$5:$E$1012,$A131)</f>
        <v>1068.074791338678</v>
      </c>
      <c r="F131" s="51">
        <f>SUMIFS('PIB-Mpal 2015-2022 Corrient '!I$5:I$1012,'PIB-Mpal 2015-2022 Corrient '!$A$5:$A$1012,$W$2,'PIB-Mpal 2015-2022 Corrient '!$E$5:$E$1012,$A131)</f>
        <v>0</v>
      </c>
      <c r="G131" s="51">
        <f>SUMIFS('PIB-Mpal 2015-2022 Corrient '!K$5:K$1012,'PIB-Mpal 2015-2022 Corrient '!$A$5:$A$1012,$W$2,'PIB-Mpal 2015-2022 Corrient '!$E$5:$E$1012,$A131)</f>
        <v>70.37086031845644</v>
      </c>
      <c r="H131" s="51">
        <f>SUMIFS('PIB-Mpal 2015-2022 Corrient '!L$5:L$1012,'PIB-Mpal 2015-2022 Corrient '!$A$5:$A$1012,$W$2,'PIB-Mpal 2015-2022 Corrient '!$E$5:$E$1012,$A131)</f>
        <v>30.183950824892648</v>
      </c>
      <c r="I131" s="51">
        <f>SUMIFS('PIB-Mpal 2015-2022 Corrient '!N$5:N$1012,'PIB-Mpal 2015-2022 Corrient '!$A$5:$A$1012,$W$2,'PIB-Mpal 2015-2022 Corrient '!$E$5:$E$1012,$A131)</f>
        <v>58.798801050904785</v>
      </c>
      <c r="J131" s="51">
        <f>SUMIFS('PIB-Mpal 2015-2022 Corrient '!O$5:O$1012,'PIB-Mpal 2015-2022 Corrient '!$A$5:$A$1012,$W$2,'PIB-Mpal 2015-2022 Corrient '!$E$5:$E$1012,$A131)</f>
        <v>184.45902645056344</v>
      </c>
      <c r="K131" s="51">
        <f>SUMIFS('PIB-Mpal 2015-2022 Corrient '!P$5:P$1012,'PIB-Mpal 2015-2022 Corrient '!$A$5:$A$1012,$W$2,'PIB-Mpal 2015-2022 Corrient '!$E$5:$E$1012,$A131)</f>
        <v>28.869446706300923</v>
      </c>
      <c r="L131" s="51">
        <f>SUMIFS('PIB-Mpal 2015-2022 Corrient '!Q$5:Q$1012,'PIB-Mpal 2015-2022 Corrient '!$A$5:$A$1012,$W$2,'PIB-Mpal 2015-2022 Corrient '!$E$5:$E$1012,$A131)</f>
        <v>14.513666473742184</v>
      </c>
      <c r="M131" s="51">
        <f>SUMIFS('PIB-Mpal 2015-2022 Corrient '!R$5:R$1012,'PIB-Mpal 2015-2022 Corrient '!$A$5:$A$1012,$W$2,'PIB-Mpal 2015-2022 Corrient '!$E$5:$E$1012,$A131)</f>
        <v>55.81603332117683</v>
      </c>
      <c r="N131" s="51">
        <f>SUMIFS('PIB-Mpal 2015-2022 Corrient '!S$5:S$1012,'PIB-Mpal 2015-2022 Corrient '!$A$5:$A$1012,$W$2,'PIB-Mpal 2015-2022 Corrient '!$E$5:$E$1012,$A131)</f>
        <v>83.42860593531056</v>
      </c>
      <c r="O131" s="51">
        <f>SUMIFS('PIB-Mpal 2015-2022 Corrient '!T$5:T$1012,'PIB-Mpal 2015-2022 Corrient '!$A$5:$A$1012,$W$2,'PIB-Mpal 2015-2022 Corrient '!$E$5:$E$1012,$A131)</f>
        <v>121.9592372301383</v>
      </c>
      <c r="P131" s="153">
        <f>SUMIFS('PIB-Mpal 2015-2022 Corrient '!U$5:U$1012,'PIB-Mpal 2015-2022 Corrient '!$A$5:$A$1012,$W$2,'PIB-Mpal 2015-2022 Corrient '!$E$5:$E$1012,$A131)</f>
        <v>34.923746422809096</v>
      </c>
      <c r="Q131" s="159">
        <f>SUMIFS('PIB-Mpal 2015-2022 Corrient '!J$5:J$1012,'PIB-Mpal 2015-2022 Corrient '!$A$5:$A$1012,$W$2,'PIB-Mpal 2015-2022 Corrient '!$E$5:$E$1012,$A131)</f>
        <v>1068.074791338678</v>
      </c>
      <c r="R131" s="52">
        <f>SUMIFS('PIB-Mpal 2015-2022 Corrient '!M$5:M$1012,'PIB-Mpal 2015-2022 Corrient '!$A$5:$A$1012,$W$2,'PIB-Mpal 2015-2022 Corrient '!$E$5:$E$1012,$A131)</f>
        <v>100.55481114334908</v>
      </c>
      <c r="S131" s="53">
        <f>SUMIFS('PIB-Mpal 2015-2022 Corrient '!V$5:V$1012,'PIB-Mpal 2015-2022 Corrient '!$A$5:$A$1012,$W$2,'PIB-Mpal 2015-2022 Corrient '!$E$5:$E$1012,$A131)</f>
        <v>582.7685635909462</v>
      </c>
      <c r="T131" s="210">
        <f>SUMIFS('PIB-Mpal 2015-2022 Corrient '!W$5:W$1012,'PIB-Mpal 2015-2022 Corrient '!$A$5:$A$1012,$W$2,'PIB-Mpal 2015-2022 Corrient '!$E$5:$E$1012,$A131)</f>
        <v>1751.3981660729733</v>
      </c>
      <c r="U131" s="206">
        <f>SUMIFS('PIB-Mpal 2015-2022 Corrient '!X$5:X$1012,'PIB-Mpal 2015-2022 Corrient '!$A$5:$A$1012,$W$2,'PIB-Mpal 2015-2022 Corrient '!$E$5:$E$1012,$A131)</f>
        <v>196.18472521585542</v>
      </c>
      <c r="V131" s="90">
        <f>SUMIFS('PIB-Mpal 2015-2022 Corrient '!Y$5:Y$1012,'PIB-Mpal 2015-2022 Corrient '!$A$5:$A$1012,$W$2,'PIB-Mpal 2015-2022 Corrient '!$E$5:$E$1012,$A131)</f>
        <v>1947.5828912888287</v>
      </c>
      <c r="W131" s="94">
        <f t="shared" si="14"/>
        <v>0.00916445089571065</v>
      </c>
      <c r="X131" s="273">
        <f>INDEX(POBLACION!$C$4:$W$128,MATCH(A131,POBLACION!$A$4:$A$128,0),MATCH($W$2,POBLACION!$C$3:$W$3,0))</f>
        <v>51328</v>
      </c>
      <c r="Y131" s="263">
        <f t="shared" si="15"/>
        <v>34121.691203104994</v>
      </c>
      <c r="Z131" s="275">
        <f t="shared" si="16"/>
        <v>37943.86867380044</v>
      </c>
      <c r="AA131" s="278">
        <f t="shared" si="17"/>
        <v>4.5330305483446685</v>
      </c>
      <c r="AB131" s="278">
        <f t="shared" si="18"/>
        <v>4.579141608524942</v>
      </c>
      <c r="AG131" s="287"/>
      <c r="AH131" s="288"/>
      <c r="AI131" s="289"/>
      <c r="AJ131" s="282"/>
      <c r="AK131" s="282"/>
      <c r="AL131" s="282"/>
      <c r="AM131" s="282"/>
      <c r="AN131" s="282"/>
      <c r="AO131" s="282"/>
      <c r="AP131" s="282"/>
    </row>
    <row r="132" spans="1:42" ht="25.5">
      <c r="A132" s="35" t="s">
        <v>307</v>
      </c>
      <c r="B132" s="32" t="s">
        <v>176</v>
      </c>
      <c r="C132" s="33" t="s">
        <v>414</v>
      </c>
      <c r="D132" s="32" t="s">
        <v>181</v>
      </c>
      <c r="E132" s="51">
        <f>SUMIFS('PIB-Mpal 2015-2022 Corrient '!H$5:H$1012,'PIB-Mpal 2015-2022 Corrient '!$A$5:$A$1012,$W$2,'PIB-Mpal 2015-2022 Corrient '!$E$5:$E$1012,$A132)</f>
        <v>352.8924882521816</v>
      </c>
      <c r="F132" s="51">
        <f>SUMIFS('PIB-Mpal 2015-2022 Corrient '!I$5:I$1012,'PIB-Mpal 2015-2022 Corrient '!$A$5:$A$1012,$W$2,'PIB-Mpal 2015-2022 Corrient '!$E$5:$E$1012,$A132)</f>
        <v>202.97235771763008</v>
      </c>
      <c r="G132" s="51">
        <f>SUMIFS('PIB-Mpal 2015-2022 Corrient '!K$5:K$1012,'PIB-Mpal 2015-2022 Corrient '!$A$5:$A$1012,$W$2,'PIB-Mpal 2015-2022 Corrient '!$E$5:$E$1012,$A132)</f>
        <v>28.21335277393823</v>
      </c>
      <c r="H132" s="51">
        <f>SUMIFS('PIB-Mpal 2015-2022 Corrient '!L$5:L$1012,'PIB-Mpal 2015-2022 Corrient '!$A$5:$A$1012,$W$2,'PIB-Mpal 2015-2022 Corrient '!$E$5:$E$1012,$A132)</f>
        <v>53.34000244404447</v>
      </c>
      <c r="I132" s="51">
        <f>SUMIFS('PIB-Mpal 2015-2022 Corrient '!N$5:N$1012,'PIB-Mpal 2015-2022 Corrient '!$A$5:$A$1012,$W$2,'PIB-Mpal 2015-2022 Corrient '!$E$5:$E$1012,$A132)</f>
        <v>65.57983655359182</v>
      </c>
      <c r="J132" s="51">
        <f>SUMIFS('PIB-Mpal 2015-2022 Corrient '!O$5:O$1012,'PIB-Mpal 2015-2022 Corrient '!$A$5:$A$1012,$W$2,'PIB-Mpal 2015-2022 Corrient '!$E$5:$E$1012,$A132)</f>
        <v>230.2544459405217</v>
      </c>
      <c r="K132" s="51">
        <f>SUMIFS('PIB-Mpal 2015-2022 Corrient '!P$5:P$1012,'PIB-Mpal 2015-2022 Corrient '!$A$5:$A$1012,$W$2,'PIB-Mpal 2015-2022 Corrient '!$E$5:$E$1012,$A132)</f>
        <v>43.581587335005864</v>
      </c>
      <c r="L132" s="51">
        <f>SUMIFS('PIB-Mpal 2015-2022 Corrient '!Q$5:Q$1012,'PIB-Mpal 2015-2022 Corrient '!$A$5:$A$1012,$W$2,'PIB-Mpal 2015-2022 Corrient '!$E$5:$E$1012,$A132)</f>
        <v>27.76977550576611</v>
      </c>
      <c r="M132" s="51">
        <f>SUMIFS('PIB-Mpal 2015-2022 Corrient '!R$5:R$1012,'PIB-Mpal 2015-2022 Corrient '!$A$5:$A$1012,$W$2,'PIB-Mpal 2015-2022 Corrient '!$E$5:$E$1012,$A132)</f>
        <v>67.77184290819848</v>
      </c>
      <c r="N132" s="51">
        <f>SUMIFS('PIB-Mpal 2015-2022 Corrient '!S$5:S$1012,'PIB-Mpal 2015-2022 Corrient '!$A$5:$A$1012,$W$2,'PIB-Mpal 2015-2022 Corrient '!$E$5:$E$1012,$A132)</f>
        <v>94.90244958977753</v>
      </c>
      <c r="O132" s="51">
        <f>SUMIFS('PIB-Mpal 2015-2022 Corrient '!T$5:T$1012,'PIB-Mpal 2015-2022 Corrient '!$A$5:$A$1012,$W$2,'PIB-Mpal 2015-2022 Corrient '!$E$5:$E$1012,$A132)</f>
        <v>151.79171148789774</v>
      </c>
      <c r="P132" s="153">
        <f>SUMIFS('PIB-Mpal 2015-2022 Corrient '!U$5:U$1012,'PIB-Mpal 2015-2022 Corrient '!$A$5:$A$1012,$W$2,'PIB-Mpal 2015-2022 Corrient '!$E$5:$E$1012,$A132)</f>
        <v>50.33759854292538</v>
      </c>
      <c r="Q132" s="159">
        <f>SUMIFS('PIB-Mpal 2015-2022 Corrient '!J$5:J$1012,'PIB-Mpal 2015-2022 Corrient '!$A$5:$A$1012,$W$2,'PIB-Mpal 2015-2022 Corrient '!$E$5:$E$1012,$A132)</f>
        <v>555.8648459698117</v>
      </c>
      <c r="R132" s="52">
        <f>SUMIFS('PIB-Mpal 2015-2022 Corrient '!M$5:M$1012,'PIB-Mpal 2015-2022 Corrient '!$A$5:$A$1012,$W$2,'PIB-Mpal 2015-2022 Corrient '!$E$5:$E$1012,$A132)</f>
        <v>81.5533552179827</v>
      </c>
      <c r="S132" s="53">
        <f>SUMIFS('PIB-Mpal 2015-2022 Corrient '!V$5:V$1012,'PIB-Mpal 2015-2022 Corrient '!$A$5:$A$1012,$W$2,'PIB-Mpal 2015-2022 Corrient '!$E$5:$E$1012,$A132)</f>
        <v>731.9892478636846</v>
      </c>
      <c r="T132" s="210">
        <f>SUMIFS('PIB-Mpal 2015-2022 Corrient '!W$5:W$1012,'PIB-Mpal 2015-2022 Corrient '!$A$5:$A$1012,$W$2,'PIB-Mpal 2015-2022 Corrient '!$E$5:$E$1012,$A132)</f>
        <v>1369.407449051479</v>
      </c>
      <c r="U132" s="206">
        <f>SUMIFS('PIB-Mpal 2015-2022 Corrient '!X$5:X$1012,'PIB-Mpal 2015-2022 Corrient '!$A$5:$A$1012,$W$2,'PIB-Mpal 2015-2022 Corrient '!$E$5:$E$1012,$A132)</f>
        <v>153.39562944906965</v>
      </c>
      <c r="V132" s="90">
        <f>SUMIFS('PIB-Mpal 2015-2022 Corrient '!Y$5:Y$1012,'PIB-Mpal 2015-2022 Corrient '!$A$5:$A$1012,$W$2,'PIB-Mpal 2015-2022 Corrient '!$E$5:$E$1012,$A132)</f>
        <v>1522.8030785005487</v>
      </c>
      <c r="W132" s="94">
        <f t="shared" si="14"/>
        <v>0.007165627763098712</v>
      </c>
      <c r="X132" s="273">
        <f>INDEX(POBLACION!$C$4:$W$128,MATCH(A132,POBLACION!$A$4:$A$128,0),MATCH($W$2,POBLACION!$C$3:$W$3,0))</f>
        <v>61211</v>
      </c>
      <c r="Y132" s="263">
        <f t="shared" si="15"/>
        <v>22371.917613688373</v>
      </c>
      <c r="Z132" s="275">
        <f t="shared" si="16"/>
        <v>24877.93171979789</v>
      </c>
      <c r="AA132" s="278">
        <f t="shared" si="17"/>
        <v>4.349703211336239</v>
      </c>
      <c r="AB132" s="278">
        <f t="shared" si="18"/>
        <v>4.395814271516513</v>
      </c>
      <c r="AG132" s="287"/>
      <c r="AH132" s="288"/>
      <c r="AI132" s="289"/>
      <c r="AJ132" s="282"/>
      <c r="AK132" s="282"/>
      <c r="AL132" s="282"/>
      <c r="AM132" s="282"/>
      <c r="AN132" s="282"/>
      <c r="AO132" s="282"/>
      <c r="AP132" s="282"/>
    </row>
    <row r="133" spans="1:42" ht="25.5">
      <c r="A133" s="35" t="s">
        <v>308</v>
      </c>
      <c r="B133" s="32" t="s">
        <v>176</v>
      </c>
      <c r="C133" s="33" t="s">
        <v>414</v>
      </c>
      <c r="D133" s="32" t="s">
        <v>183</v>
      </c>
      <c r="E133" s="51">
        <f>SUMIFS('PIB-Mpal 2015-2022 Corrient '!H$5:H$1012,'PIB-Mpal 2015-2022 Corrient '!$A$5:$A$1012,$W$2,'PIB-Mpal 2015-2022 Corrient '!$E$5:$E$1012,$A133)</f>
        <v>3.5266519984437465</v>
      </c>
      <c r="F133" s="51">
        <f>SUMIFS('PIB-Mpal 2015-2022 Corrient '!I$5:I$1012,'PIB-Mpal 2015-2022 Corrient '!$A$5:$A$1012,$W$2,'PIB-Mpal 2015-2022 Corrient '!$E$5:$E$1012,$A133)</f>
        <v>0</v>
      </c>
      <c r="G133" s="51">
        <f>SUMIFS('PIB-Mpal 2015-2022 Corrient '!K$5:K$1012,'PIB-Mpal 2015-2022 Corrient '!$A$5:$A$1012,$W$2,'PIB-Mpal 2015-2022 Corrient '!$E$5:$E$1012,$A133)</f>
        <v>0.029897744889926275</v>
      </c>
      <c r="H133" s="51">
        <f>SUMIFS('PIB-Mpal 2015-2022 Corrient '!L$5:L$1012,'PIB-Mpal 2015-2022 Corrient '!$A$5:$A$1012,$W$2,'PIB-Mpal 2015-2022 Corrient '!$E$5:$E$1012,$A133)</f>
        <v>3.6472194164084635</v>
      </c>
      <c r="I133" s="51">
        <f>SUMIFS('PIB-Mpal 2015-2022 Corrient '!N$5:N$1012,'PIB-Mpal 2015-2022 Corrient '!$A$5:$A$1012,$W$2,'PIB-Mpal 2015-2022 Corrient '!$E$5:$E$1012,$A133)</f>
        <v>27.540572710874795</v>
      </c>
      <c r="J133" s="51">
        <f>SUMIFS('PIB-Mpal 2015-2022 Corrient '!O$5:O$1012,'PIB-Mpal 2015-2022 Corrient '!$A$5:$A$1012,$W$2,'PIB-Mpal 2015-2022 Corrient '!$E$5:$E$1012,$A133)</f>
        <v>3.8810111723060015</v>
      </c>
      <c r="K133" s="51">
        <f>SUMIFS('PIB-Mpal 2015-2022 Corrient '!P$5:P$1012,'PIB-Mpal 2015-2022 Corrient '!$A$5:$A$1012,$W$2,'PIB-Mpal 2015-2022 Corrient '!$E$5:$E$1012,$A133)</f>
        <v>0.8396794707789039</v>
      </c>
      <c r="L133" s="51">
        <f>SUMIFS('PIB-Mpal 2015-2022 Corrient '!Q$5:Q$1012,'PIB-Mpal 2015-2022 Corrient '!$A$5:$A$1012,$W$2,'PIB-Mpal 2015-2022 Corrient '!$E$5:$E$1012,$A133)</f>
        <v>0.03926958611783771</v>
      </c>
      <c r="M133" s="51">
        <f>SUMIFS('PIB-Mpal 2015-2022 Corrient '!R$5:R$1012,'PIB-Mpal 2015-2022 Corrient '!$A$5:$A$1012,$W$2,'PIB-Mpal 2015-2022 Corrient '!$E$5:$E$1012,$A133)</f>
        <v>1.5189734141628086</v>
      </c>
      <c r="N133" s="51">
        <f>SUMIFS('PIB-Mpal 2015-2022 Corrient '!S$5:S$1012,'PIB-Mpal 2015-2022 Corrient '!$A$5:$A$1012,$W$2,'PIB-Mpal 2015-2022 Corrient '!$E$5:$E$1012,$A133)</f>
        <v>8.877133100177884</v>
      </c>
      <c r="O133" s="51">
        <f>SUMIFS('PIB-Mpal 2015-2022 Corrient '!T$5:T$1012,'PIB-Mpal 2015-2022 Corrient '!$A$5:$A$1012,$W$2,'PIB-Mpal 2015-2022 Corrient '!$E$5:$E$1012,$A133)</f>
        <v>10.59866002516605</v>
      </c>
      <c r="P133" s="153">
        <f>SUMIFS('PIB-Mpal 2015-2022 Corrient '!U$5:U$1012,'PIB-Mpal 2015-2022 Corrient '!$A$5:$A$1012,$W$2,'PIB-Mpal 2015-2022 Corrient '!$E$5:$E$1012,$A133)</f>
        <v>1.5141904832183766</v>
      </c>
      <c r="Q133" s="159">
        <f>SUMIFS('PIB-Mpal 2015-2022 Corrient '!J$5:J$1012,'PIB-Mpal 2015-2022 Corrient '!$A$5:$A$1012,$W$2,'PIB-Mpal 2015-2022 Corrient '!$E$5:$E$1012,$A133)</f>
        <v>3.5266519984437465</v>
      </c>
      <c r="R133" s="52">
        <f>SUMIFS('PIB-Mpal 2015-2022 Corrient '!M$5:M$1012,'PIB-Mpal 2015-2022 Corrient '!$A$5:$A$1012,$W$2,'PIB-Mpal 2015-2022 Corrient '!$E$5:$E$1012,$A133)</f>
        <v>3.6771171612983897</v>
      </c>
      <c r="S133" s="53">
        <f>SUMIFS('PIB-Mpal 2015-2022 Corrient '!V$5:V$1012,'PIB-Mpal 2015-2022 Corrient '!$A$5:$A$1012,$W$2,'PIB-Mpal 2015-2022 Corrient '!$E$5:$E$1012,$A133)</f>
        <v>54.80948996280266</v>
      </c>
      <c r="T133" s="210">
        <f>SUMIFS('PIB-Mpal 2015-2022 Corrient '!W$5:W$1012,'PIB-Mpal 2015-2022 Corrient '!$A$5:$A$1012,$W$2,'PIB-Mpal 2015-2022 Corrient '!$E$5:$E$1012,$A133)</f>
        <v>62.013259122544795</v>
      </c>
      <c r="U133" s="206">
        <f>SUMIFS('PIB-Mpal 2015-2022 Corrient '!X$5:X$1012,'PIB-Mpal 2015-2022 Corrient '!$A$5:$A$1012,$W$2,'PIB-Mpal 2015-2022 Corrient '!$E$5:$E$1012,$A133)</f>
        <v>6.946481066595559</v>
      </c>
      <c r="V133" s="90">
        <f>SUMIFS('PIB-Mpal 2015-2022 Corrient '!Y$5:Y$1012,'PIB-Mpal 2015-2022 Corrient '!$A$5:$A$1012,$W$2,'PIB-Mpal 2015-2022 Corrient '!$E$5:$E$1012,$A133)</f>
        <v>68.95974018914035</v>
      </c>
      <c r="W133" s="94">
        <f t="shared" si="14"/>
        <v>0.00032449358410933894</v>
      </c>
      <c r="X133" s="273">
        <f>INDEX(POBLACION!$C$4:$W$128,MATCH(A133,POBLACION!$A$4:$A$128,0),MATCH($W$2,POBLACION!$C$3:$W$3,0))</f>
        <v>5235</v>
      </c>
      <c r="Y133" s="263">
        <f t="shared" si="15"/>
        <v>11845.89477030464</v>
      </c>
      <c r="Z133" s="275">
        <f t="shared" si="16"/>
        <v>13172.825251029675</v>
      </c>
      <c r="AA133" s="278">
        <f t="shared" si="17"/>
        <v>4.073567870388412</v>
      </c>
      <c r="AB133" s="278">
        <f t="shared" si="18"/>
        <v>4.119678930568686</v>
      </c>
      <c r="AG133" s="287"/>
      <c r="AH133" s="288"/>
      <c r="AI133" s="289"/>
      <c r="AJ133" s="282"/>
      <c r="AK133" s="282"/>
      <c r="AL133" s="282"/>
      <c r="AM133" s="282"/>
      <c r="AN133" s="282"/>
      <c r="AO133" s="282"/>
      <c r="AP133" s="282"/>
    </row>
    <row r="134" spans="1:42" ht="25.5">
      <c r="A134" s="35" t="s">
        <v>309</v>
      </c>
      <c r="B134" s="32" t="s">
        <v>176</v>
      </c>
      <c r="C134" s="33" t="s">
        <v>414</v>
      </c>
      <c r="D134" s="32" t="s">
        <v>184</v>
      </c>
      <c r="E134" s="51">
        <f>SUMIFS('PIB-Mpal 2015-2022 Corrient '!H$5:H$1012,'PIB-Mpal 2015-2022 Corrient '!$A$5:$A$1012,$W$2,'PIB-Mpal 2015-2022 Corrient '!$E$5:$E$1012,$A134)</f>
        <v>54.03497340310093</v>
      </c>
      <c r="F134" s="51">
        <f>SUMIFS('PIB-Mpal 2015-2022 Corrient '!I$5:I$1012,'PIB-Mpal 2015-2022 Corrient '!$A$5:$A$1012,$W$2,'PIB-Mpal 2015-2022 Corrient '!$E$5:$E$1012,$A134)</f>
        <v>46.189630989965956</v>
      </c>
      <c r="G134" s="51">
        <f>SUMIFS('PIB-Mpal 2015-2022 Corrient '!K$5:K$1012,'PIB-Mpal 2015-2022 Corrient '!$A$5:$A$1012,$W$2,'PIB-Mpal 2015-2022 Corrient '!$E$5:$E$1012,$A134)</f>
        <v>6.410007336767738</v>
      </c>
      <c r="H134" s="51">
        <f>SUMIFS('PIB-Mpal 2015-2022 Corrient '!L$5:L$1012,'PIB-Mpal 2015-2022 Corrient '!$A$5:$A$1012,$W$2,'PIB-Mpal 2015-2022 Corrient '!$E$5:$E$1012,$A134)</f>
        <v>9.18038571420896</v>
      </c>
      <c r="I134" s="51">
        <f>SUMIFS('PIB-Mpal 2015-2022 Corrient '!N$5:N$1012,'PIB-Mpal 2015-2022 Corrient '!$A$5:$A$1012,$W$2,'PIB-Mpal 2015-2022 Corrient '!$E$5:$E$1012,$A134)</f>
        <v>15.63896701303765</v>
      </c>
      <c r="J134" s="51">
        <f>SUMIFS('PIB-Mpal 2015-2022 Corrient '!O$5:O$1012,'PIB-Mpal 2015-2022 Corrient '!$A$5:$A$1012,$W$2,'PIB-Mpal 2015-2022 Corrient '!$E$5:$E$1012,$A134)</f>
        <v>49.66387766641879</v>
      </c>
      <c r="K134" s="51">
        <f>SUMIFS('PIB-Mpal 2015-2022 Corrient '!P$5:P$1012,'PIB-Mpal 2015-2022 Corrient '!$A$5:$A$1012,$W$2,'PIB-Mpal 2015-2022 Corrient '!$E$5:$E$1012,$A134)</f>
        <v>6.184447009357501</v>
      </c>
      <c r="L134" s="51">
        <f>SUMIFS('PIB-Mpal 2015-2022 Corrient '!Q$5:Q$1012,'PIB-Mpal 2015-2022 Corrient '!$A$5:$A$1012,$W$2,'PIB-Mpal 2015-2022 Corrient '!$E$5:$E$1012,$A134)</f>
        <v>3.020813987210484</v>
      </c>
      <c r="M134" s="51">
        <f>SUMIFS('PIB-Mpal 2015-2022 Corrient '!R$5:R$1012,'PIB-Mpal 2015-2022 Corrient '!$A$5:$A$1012,$W$2,'PIB-Mpal 2015-2022 Corrient '!$E$5:$E$1012,$A134)</f>
        <v>11.893206052523013</v>
      </c>
      <c r="N134" s="51">
        <f>SUMIFS('PIB-Mpal 2015-2022 Corrient '!S$5:S$1012,'PIB-Mpal 2015-2022 Corrient '!$A$5:$A$1012,$W$2,'PIB-Mpal 2015-2022 Corrient '!$E$5:$E$1012,$A134)</f>
        <v>22.19390080201161</v>
      </c>
      <c r="O134" s="51">
        <f>SUMIFS('PIB-Mpal 2015-2022 Corrient '!T$5:T$1012,'PIB-Mpal 2015-2022 Corrient '!$A$5:$A$1012,$W$2,'PIB-Mpal 2015-2022 Corrient '!$E$5:$E$1012,$A134)</f>
        <v>49.16743291283692</v>
      </c>
      <c r="P134" s="153">
        <f>SUMIFS('PIB-Mpal 2015-2022 Corrient '!U$5:U$1012,'PIB-Mpal 2015-2022 Corrient '!$A$5:$A$1012,$W$2,'PIB-Mpal 2015-2022 Corrient '!$E$5:$E$1012,$A134)</f>
        <v>7.78275181304944</v>
      </c>
      <c r="Q134" s="159">
        <f>SUMIFS('PIB-Mpal 2015-2022 Corrient '!J$5:J$1012,'PIB-Mpal 2015-2022 Corrient '!$A$5:$A$1012,$W$2,'PIB-Mpal 2015-2022 Corrient '!$E$5:$E$1012,$A134)</f>
        <v>100.22460439306688</v>
      </c>
      <c r="R134" s="52">
        <f>SUMIFS('PIB-Mpal 2015-2022 Corrient '!M$5:M$1012,'PIB-Mpal 2015-2022 Corrient '!$A$5:$A$1012,$W$2,'PIB-Mpal 2015-2022 Corrient '!$E$5:$E$1012,$A134)</f>
        <v>15.590393050976697</v>
      </c>
      <c r="S134" s="53">
        <f>SUMIFS('PIB-Mpal 2015-2022 Corrient '!V$5:V$1012,'PIB-Mpal 2015-2022 Corrient '!$A$5:$A$1012,$W$2,'PIB-Mpal 2015-2022 Corrient '!$E$5:$E$1012,$A134)</f>
        <v>165.5453972564454</v>
      </c>
      <c r="T134" s="210">
        <f>SUMIFS('PIB-Mpal 2015-2022 Corrient '!W$5:W$1012,'PIB-Mpal 2015-2022 Corrient '!$A$5:$A$1012,$W$2,'PIB-Mpal 2015-2022 Corrient '!$E$5:$E$1012,$A134)</f>
        <v>281.360394700489</v>
      </c>
      <c r="U134" s="206">
        <f>SUMIFS('PIB-Mpal 2015-2022 Corrient '!X$5:X$1012,'PIB-Mpal 2015-2022 Corrient '!$A$5:$A$1012,$W$2,'PIB-Mpal 2015-2022 Corrient '!$E$5:$E$1012,$A134)</f>
        <v>31.516883362226935</v>
      </c>
      <c r="V134" s="90">
        <f>SUMIFS('PIB-Mpal 2015-2022 Corrient '!Y$5:Y$1012,'PIB-Mpal 2015-2022 Corrient '!$A$5:$A$1012,$W$2,'PIB-Mpal 2015-2022 Corrient '!$E$5:$E$1012,$A134)</f>
        <v>312.87727806271596</v>
      </c>
      <c r="W134" s="94">
        <f aca="true" t="shared" si="22" ref="W134:W151">V134/$V$5</f>
        <v>0.0014722600326869152</v>
      </c>
      <c r="X134" s="273">
        <f>INDEX(POBLACION!$C$4:$W$128,MATCH(A134,POBLACION!$A$4:$A$128,0),MATCH($W$2,POBLACION!$C$3:$W$3,0))</f>
        <v>14775</v>
      </c>
      <c r="Y134" s="263">
        <f aca="true" t="shared" si="23" ref="Y134:Y151">(T134/X134)*1000000</f>
        <v>19043.004717461183</v>
      </c>
      <c r="Z134" s="275">
        <f aca="true" t="shared" si="24" ref="Z134:Z151">(V134/X134)*1000000</f>
        <v>21176.127110843718</v>
      </c>
      <c r="AA134" s="278">
        <f aca="true" t="shared" si="25" ref="AA134:AA151">LOG(Y134)</f>
        <v>4.279735474996865</v>
      </c>
      <c r="AB134" s="278">
        <f aca="true" t="shared" si="26" ref="AB134:AB151">LOG(Z134)</f>
        <v>4.3258465351771385</v>
      </c>
      <c r="AG134" s="287"/>
      <c r="AH134" s="288"/>
      <c r="AI134" s="289"/>
      <c r="AJ134" s="282"/>
      <c r="AK134" s="282"/>
      <c r="AL134" s="282"/>
      <c r="AM134" s="282"/>
      <c r="AN134" s="282"/>
      <c r="AO134" s="282"/>
      <c r="AP134" s="282"/>
    </row>
    <row r="135" spans="1:42" ht="25.5">
      <c r="A135" s="35" t="s">
        <v>310</v>
      </c>
      <c r="B135" s="32" t="s">
        <v>176</v>
      </c>
      <c r="C135" s="33" t="s">
        <v>414</v>
      </c>
      <c r="D135" s="32" t="s">
        <v>185</v>
      </c>
      <c r="E135" s="51">
        <f>SUMIFS('PIB-Mpal 2015-2022 Corrient '!H$5:H$1012,'PIB-Mpal 2015-2022 Corrient '!$A$5:$A$1012,$W$2,'PIB-Mpal 2015-2022 Corrient '!$E$5:$E$1012,$A135)</f>
        <v>246.35641907752856</v>
      </c>
      <c r="F135" s="51">
        <f>SUMIFS('PIB-Mpal 2015-2022 Corrient '!I$5:I$1012,'PIB-Mpal 2015-2022 Corrient '!$A$5:$A$1012,$W$2,'PIB-Mpal 2015-2022 Corrient '!$E$5:$E$1012,$A135)</f>
        <v>0</v>
      </c>
      <c r="G135" s="51">
        <f>SUMIFS('PIB-Mpal 2015-2022 Corrient '!K$5:K$1012,'PIB-Mpal 2015-2022 Corrient '!$A$5:$A$1012,$W$2,'PIB-Mpal 2015-2022 Corrient '!$E$5:$E$1012,$A135)</f>
        <v>4.890596472547543</v>
      </c>
      <c r="H135" s="51">
        <f>SUMIFS('PIB-Mpal 2015-2022 Corrient '!L$5:L$1012,'PIB-Mpal 2015-2022 Corrient '!$A$5:$A$1012,$W$2,'PIB-Mpal 2015-2022 Corrient '!$E$5:$E$1012,$A135)</f>
        <v>42.18950488888916</v>
      </c>
      <c r="I135" s="51">
        <f>SUMIFS('PIB-Mpal 2015-2022 Corrient '!N$5:N$1012,'PIB-Mpal 2015-2022 Corrient '!$A$5:$A$1012,$W$2,'PIB-Mpal 2015-2022 Corrient '!$E$5:$E$1012,$A135)</f>
        <v>79.56472095089592</v>
      </c>
      <c r="J135" s="51">
        <f>SUMIFS('PIB-Mpal 2015-2022 Corrient '!O$5:O$1012,'PIB-Mpal 2015-2022 Corrient '!$A$5:$A$1012,$W$2,'PIB-Mpal 2015-2022 Corrient '!$E$5:$E$1012,$A135)</f>
        <v>152.5784878419991</v>
      </c>
      <c r="K135" s="51">
        <f>SUMIFS('PIB-Mpal 2015-2022 Corrient '!P$5:P$1012,'PIB-Mpal 2015-2022 Corrient '!$A$5:$A$1012,$W$2,'PIB-Mpal 2015-2022 Corrient '!$E$5:$E$1012,$A135)</f>
        <v>15.262909461712951</v>
      </c>
      <c r="L135" s="51">
        <f>SUMIFS('PIB-Mpal 2015-2022 Corrient '!Q$5:Q$1012,'PIB-Mpal 2015-2022 Corrient '!$A$5:$A$1012,$W$2,'PIB-Mpal 2015-2022 Corrient '!$E$5:$E$1012,$A135)</f>
        <v>8.041154007147023</v>
      </c>
      <c r="M135" s="51">
        <f>SUMIFS('PIB-Mpal 2015-2022 Corrient '!R$5:R$1012,'PIB-Mpal 2015-2022 Corrient '!$A$5:$A$1012,$W$2,'PIB-Mpal 2015-2022 Corrient '!$E$5:$E$1012,$A135)</f>
        <v>30.163375980271596</v>
      </c>
      <c r="N135" s="51">
        <f>SUMIFS('PIB-Mpal 2015-2022 Corrient '!S$5:S$1012,'PIB-Mpal 2015-2022 Corrient '!$A$5:$A$1012,$W$2,'PIB-Mpal 2015-2022 Corrient '!$E$5:$E$1012,$A135)</f>
        <v>64.54712090771392</v>
      </c>
      <c r="O135" s="51">
        <f>SUMIFS('PIB-Mpal 2015-2022 Corrient '!T$5:T$1012,'PIB-Mpal 2015-2022 Corrient '!$A$5:$A$1012,$W$2,'PIB-Mpal 2015-2022 Corrient '!$E$5:$E$1012,$A135)</f>
        <v>119.37679801612046</v>
      </c>
      <c r="P135" s="153">
        <f>SUMIFS('PIB-Mpal 2015-2022 Corrient '!U$5:U$1012,'PIB-Mpal 2015-2022 Corrient '!$A$5:$A$1012,$W$2,'PIB-Mpal 2015-2022 Corrient '!$E$5:$E$1012,$A135)</f>
        <v>21.85040905229559</v>
      </c>
      <c r="Q135" s="159">
        <f>SUMIFS('PIB-Mpal 2015-2022 Corrient '!J$5:J$1012,'PIB-Mpal 2015-2022 Corrient '!$A$5:$A$1012,$W$2,'PIB-Mpal 2015-2022 Corrient '!$E$5:$E$1012,$A135)</f>
        <v>246.35641907752856</v>
      </c>
      <c r="R135" s="52">
        <f>SUMIFS('PIB-Mpal 2015-2022 Corrient '!M$5:M$1012,'PIB-Mpal 2015-2022 Corrient '!$A$5:$A$1012,$W$2,'PIB-Mpal 2015-2022 Corrient '!$E$5:$E$1012,$A135)</f>
        <v>47.080101361436704</v>
      </c>
      <c r="S135" s="53">
        <f>SUMIFS('PIB-Mpal 2015-2022 Corrient '!V$5:V$1012,'PIB-Mpal 2015-2022 Corrient '!$A$5:$A$1012,$W$2,'PIB-Mpal 2015-2022 Corrient '!$E$5:$E$1012,$A135)</f>
        <v>491.38497621815657</v>
      </c>
      <c r="T135" s="210">
        <f>SUMIFS('PIB-Mpal 2015-2022 Corrient '!W$5:W$1012,'PIB-Mpal 2015-2022 Corrient '!$A$5:$A$1012,$W$2,'PIB-Mpal 2015-2022 Corrient '!$E$5:$E$1012,$A135)</f>
        <v>784.8214966571219</v>
      </c>
      <c r="U135" s="206">
        <f>SUMIFS('PIB-Mpal 2015-2022 Corrient '!X$5:X$1012,'PIB-Mpal 2015-2022 Corrient '!$A$5:$A$1012,$W$2,'PIB-Mpal 2015-2022 Corrient '!$E$5:$E$1012,$A135)</f>
        <v>87.91261327537475</v>
      </c>
      <c r="V135" s="90">
        <f>SUMIFS('PIB-Mpal 2015-2022 Corrient '!Y$5:Y$1012,'PIB-Mpal 2015-2022 Corrient '!$A$5:$A$1012,$W$2,'PIB-Mpal 2015-2022 Corrient '!$E$5:$E$1012,$A135)</f>
        <v>872.7341099324966</v>
      </c>
      <c r="W135" s="94">
        <f t="shared" si="22"/>
        <v>0.004106694986520076</v>
      </c>
      <c r="X135" s="273">
        <f>INDEX(POBLACION!$C$4:$W$128,MATCH(A135,POBLACION!$A$4:$A$128,0),MATCH($W$2,POBLACION!$C$3:$W$3,0))</f>
        <v>44743</v>
      </c>
      <c r="Y135" s="263">
        <f t="shared" si="23"/>
        <v>17540.65432932798</v>
      </c>
      <c r="Z135" s="275">
        <f t="shared" si="24"/>
        <v>19505.48934878074</v>
      </c>
      <c r="AA135" s="278">
        <f t="shared" si="25"/>
        <v>4.24404579007427</v>
      </c>
      <c r="AB135" s="278">
        <f t="shared" si="26"/>
        <v>4.290156850254544</v>
      </c>
      <c r="AG135" s="287"/>
      <c r="AH135" s="288"/>
      <c r="AI135" s="289"/>
      <c r="AJ135" s="282"/>
      <c r="AK135" s="282"/>
      <c r="AL135" s="282"/>
      <c r="AM135" s="282"/>
      <c r="AN135" s="282"/>
      <c r="AO135" s="282"/>
      <c r="AP135" s="282"/>
    </row>
    <row r="136" spans="1:42" ht="25.5">
      <c r="A136" s="35" t="s">
        <v>311</v>
      </c>
      <c r="B136" s="32" t="s">
        <v>176</v>
      </c>
      <c r="C136" s="33" t="s">
        <v>414</v>
      </c>
      <c r="D136" s="32" t="s">
        <v>186</v>
      </c>
      <c r="E136" s="51">
        <f>SUMIFS('PIB-Mpal 2015-2022 Corrient '!H$5:H$1012,'PIB-Mpal 2015-2022 Corrient '!$A$5:$A$1012,$W$2,'PIB-Mpal 2015-2022 Corrient '!$E$5:$E$1012,$A136)</f>
        <v>68.99645834899542</v>
      </c>
      <c r="F136" s="51">
        <f>SUMIFS('PIB-Mpal 2015-2022 Corrient '!I$5:I$1012,'PIB-Mpal 2015-2022 Corrient '!$A$5:$A$1012,$W$2,'PIB-Mpal 2015-2022 Corrient '!$E$5:$E$1012,$A136)</f>
        <v>0</v>
      </c>
      <c r="G136" s="51">
        <f>SUMIFS('PIB-Mpal 2015-2022 Corrient '!K$5:K$1012,'PIB-Mpal 2015-2022 Corrient '!$A$5:$A$1012,$W$2,'PIB-Mpal 2015-2022 Corrient '!$E$5:$E$1012,$A136)</f>
        <v>8.887716593308506</v>
      </c>
      <c r="H136" s="51">
        <f>SUMIFS('PIB-Mpal 2015-2022 Corrient '!L$5:L$1012,'PIB-Mpal 2015-2022 Corrient '!$A$5:$A$1012,$W$2,'PIB-Mpal 2015-2022 Corrient '!$E$5:$E$1012,$A136)</f>
        <v>7.001096011747631</v>
      </c>
      <c r="I136" s="51">
        <f>SUMIFS('PIB-Mpal 2015-2022 Corrient '!N$5:N$1012,'PIB-Mpal 2015-2022 Corrient '!$A$5:$A$1012,$W$2,'PIB-Mpal 2015-2022 Corrient '!$E$5:$E$1012,$A136)</f>
        <v>15.226772139710713</v>
      </c>
      <c r="J136" s="51">
        <f>SUMIFS('PIB-Mpal 2015-2022 Corrient '!O$5:O$1012,'PIB-Mpal 2015-2022 Corrient '!$A$5:$A$1012,$W$2,'PIB-Mpal 2015-2022 Corrient '!$E$5:$E$1012,$A136)</f>
        <v>39.194463475676635</v>
      </c>
      <c r="K136" s="51">
        <f>SUMIFS('PIB-Mpal 2015-2022 Corrient '!P$5:P$1012,'PIB-Mpal 2015-2022 Corrient '!$A$5:$A$1012,$W$2,'PIB-Mpal 2015-2022 Corrient '!$E$5:$E$1012,$A136)</f>
        <v>7.74512980145807</v>
      </c>
      <c r="L136" s="51">
        <f>SUMIFS('PIB-Mpal 2015-2022 Corrient '!Q$5:Q$1012,'PIB-Mpal 2015-2022 Corrient '!$A$5:$A$1012,$W$2,'PIB-Mpal 2015-2022 Corrient '!$E$5:$E$1012,$A136)</f>
        <v>3.9169191050211016</v>
      </c>
      <c r="M136" s="51">
        <f>SUMIFS('PIB-Mpal 2015-2022 Corrient '!R$5:R$1012,'PIB-Mpal 2015-2022 Corrient '!$A$5:$A$1012,$W$2,'PIB-Mpal 2015-2022 Corrient '!$E$5:$E$1012,$A136)</f>
        <v>11.225505381572885</v>
      </c>
      <c r="N136" s="51">
        <f>SUMIFS('PIB-Mpal 2015-2022 Corrient '!S$5:S$1012,'PIB-Mpal 2015-2022 Corrient '!$A$5:$A$1012,$W$2,'PIB-Mpal 2015-2022 Corrient '!$E$5:$E$1012,$A136)</f>
        <v>25.922071465467347</v>
      </c>
      <c r="O136" s="51">
        <f>SUMIFS('PIB-Mpal 2015-2022 Corrient '!T$5:T$1012,'PIB-Mpal 2015-2022 Corrient '!$A$5:$A$1012,$W$2,'PIB-Mpal 2015-2022 Corrient '!$E$5:$E$1012,$A136)</f>
        <v>68.97197841823736</v>
      </c>
      <c r="P136" s="153">
        <f>SUMIFS('PIB-Mpal 2015-2022 Corrient '!U$5:U$1012,'PIB-Mpal 2015-2022 Corrient '!$A$5:$A$1012,$W$2,'PIB-Mpal 2015-2022 Corrient '!$E$5:$E$1012,$A136)</f>
        <v>10.432723465218327</v>
      </c>
      <c r="Q136" s="159">
        <f>SUMIFS('PIB-Mpal 2015-2022 Corrient '!J$5:J$1012,'PIB-Mpal 2015-2022 Corrient '!$A$5:$A$1012,$W$2,'PIB-Mpal 2015-2022 Corrient '!$E$5:$E$1012,$A136)</f>
        <v>68.99645834899542</v>
      </c>
      <c r="R136" s="52">
        <f>SUMIFS('PIB-Mpal 2015-2022 Corrient '!M$5:M$1012,'PIB-Mpal 2015-2022 Corrient '!$A$5:$A$1012,$W$2,'PIB-Mpal 2015-2022 Corrient '!$E$5:$E$1012,$A136)</f>
        <v>15.888812605056136</v>
      </c>
      <c r="S136" s="53">
        <f>SUMIFS('PIB-Mpal 2015-2022 Corrient '!V$5:V$1012,'PIB-Mpal 2015-2022 Corrient '!$A$5:$A$1012,$W$2,'PIB-Mpal 2015-2022 Corrient '!$E$5:$E$1012,$A136)</f>
        <v>182.63556325236243</v>
      </c>
      <c r="T136" s="210">
        <f>SUMIFS('PIB-Mpal 2015-2022 Corrient '!W$5:W$1012,'PIB-Mpal 2015-2022 Corrient '!$A$5:$A$1012,$W$2,'PIB-Mpal 2015-2022 Corrient '!$E$5:$E$1012,$A136)</f>
        <v>267.52083420641395</v>
      </c>
      <c r="U136" s="206">
        <f>SUMIFS('PIB-Mpal 2015-2022 Corrient '!X$5:X$1012,'PIB-Mpal 2015-2022 Corrient '!$A$5:$A$1012,$W$2,'PIB-Mpal 2015-2022 Corrient '!$E$5:$E$1012,$A136)</f>
        <v>29.966630298569683</v>
      </c>
      <c r="V136" s="90">
        <f>SUMIFS('PIB-Mpal 2015-2022 Corrient '!Y$5:Y$1012,'PIB-Mpal 2015-2022 Corrient '!$A$5:$A$1012,$W$2,'PIB-Mpal 2015-2022 Corrient '!$E$5:$E$1012,$A136)</f>
        <v>297.4874645049836</v>
      </c>
      <c r="W136" s="94">
        <f t="shared" si="22"/>
        <v>0.0013998424779451777</v>
      </c>
      <c r="X136" s="273">
        <f>INDEX(POBLACION!$C$4:$W$128,MATCH(A136,POBLACION!$A$4:$A$128,0),MATCH($W$2,POBLACION!$C$3:$W$3,0))</f>
        <v>21338</v>
      </c>
      <c r="Y136" s="263">
        <f t="shared" si="23"/>
        <v>12537.29656980101</v>
      </c>
      <c r="Z136" s="275">
        <f t="shared" si="24"/>
        <v>13941.675157230464</v>
      </c>
      <c r="AA136" s="278">
        <f t="shared" si="25"/>
        <v>4.098203899222521</v>
      </c>
      <c r="AB136" s="278">
        <f t="shared" si="26"/>
        <v>4.144314959402795</v>
      </c>
      <c r="AG136" s="287"/>
      <c r="AH136" s="288"/>
      <c r="AI136" s="289"/>
      <c r="AJ136" s="282"/>
      <c r="AK136" s="282"/>
      <c r="AL136" s="282"/>
      <c r="AM136" s="282"/>
      <c r="AN136" s="282"/>
      <c r="AO136" s="282"/>
      <c r="AP136" s="282"/>
    </row>
    <row r="137" spans="1:42" ht="25.5">
      <c r="A137" s="35" t="s">
        <v>312</v>
      </c>
      <c r="B137" s="32" t="s">
        <v>176</v>
      </c>
      <c r="C137" s="33" t="s">
        <v>414</v>
      </c>
      <c r="D137" s="32" t="s">
        <v>187</v>
      </c>
      <c r="E137" s="51">
        <f>SUMIFS('PIB-Mpal 2015-2022 Corrient '!H$5:H$1012,'PIB-Mpal 2015-2022 Corrient '!$A$5:$A$1012,$W$2,'PIB-Mpal 2015-2022 Corrient '!$E$5:$E$1012,$A137)</f>
        <v>78.22579856964732</v>
      </c>
      <c r="F137" s="51">
        <f>SUMIFS('PIB-Mpal 2015-2022 Corrient '!I$5:I$1012,'PIB-Mpal 2015-2022 Corrient '!$A$5:$A$1012,$W$2,'PIB-Mpal 2015-2022 Corrient '!$E$5:$E$1012,$A137)</f>
        <v>0</v>
      </c>
      <c r="G137" s="51">
        <f>SUMIFS('PIB-Mpal 2015-2022 Corrient '!K$5:K$1012,'PIB-Mpal 2015-2022 Corrient '!$A$5:$A$1012,$W$2,'PIB-Mpal 2015-2022 Corrient '!$E$5:$E$1012,$A137)</f>
        <v>4.264660776697868</v>
      </c>
      <c r="H137" s="51">
        <f>SUMIFS('PIB-Mpal 2015-2022 Corrient '!L$5:L$1012,'PIB-Mpal 2015-2022 Corrient '!$A$5:$A$1012,$W$2,'PIB-Mpal 2015-2022 Corrient '!$E$5:$E$1012,$A137)</f>
        <v>18.992523429846408</v>
      </c>
      <c r="I137" s="51">
        <f>SUMIFS('PIB-Mpal 2015-2022 Corrient '!N$5:N$1012,'PIB-Mpal 2015-2022 Corrient '!$A$5:$A$1012,$W$2,'PIB-Mpal 2015-2022 Corrient '!$E$5:$E$1012,$A137)</f>
        <v>43.72847326985015</v>
      </c>
      <c r="J137" s="51">
        <f>SUMIFS('PIB-Mpal 2015-2022 Corrient '!O$5:O$1012,'PIB-Mpal 2015-2022 Corrient '!$A$5:$A$1012,$W$2,'PIB-Mpal 2015-2022 Corrient '!$E$5:$E$1012,$A137)</f>
        <v>73.78535843426607</v>
      </c>
      <c r="K137" s="51">
        <f>SUMIFS('PIB-Mpal 2015-2022 Corrient '!P$5:P$1012,'PIB-Mpal 2015-2022 Corrient '!$A$5:$A$1012,$W$2,'PIB-Mpal 2015-2022 Corrient '!$E$5:$E$1012,$A137)</f>
        <v>13.500144416151725</v>
      </c>
      <c r="L137" s="51">
        <f>SUMIFS('PIB-Mpal 2015-2022 Corrient '!Q$5:Q$1012,'PIB-Mpal 2015-2022 Corrient '!$A$5:$A$1012,$W$2,'PIB-Mpal 2015-2022 Corrient '!$E$5:$E$1012,$A137)</f>
        <v>5.14803691419108</v>
      </c>
      <c r="M137" s="51">
        <f>SUMIFS('PIB-Mpal 2015-2022 Corrient '!R$5:R$1012,'PIB-Mpal 2015-2022 Corrient '!$A$5:$A$1012,$W$2,'PIB-Mpal 2015-2022 Corrient '!$E$5:$E$1012,$A137)</f>
        <v>17.319329114503816</v>
      </c>
      <c r="N137" s="51">
        <f>SUMIFS('PIB-Mpal 2015-2022 Corrient '!S$5:S$1012,'PIB-Mpal 2015-2022 Corrient '!$A$5:$A$1012,$W$2,'PIB-Mpal 2015-2022 Corrient '!$E$5:$E$1012,$A137)</f>
        <v>40.74088572318394</v>
      </c>
      <c r="O137" s="51">
        <f>SUMIFS('PIB-Mpal 2015-2022 Corrient '!T$5:T$1012,'PIB-Mpal 2015-2022 Corrient '!$A$5:$A$1012,$W$2,'PIB-Mpal 2015-2022 Corrient '!$E$5:$E$1012,$A137)</f>
        <v>83.32140067042005</v>
      </c>
      <c r="P137" s="153">
        <f>SUMIFS('PIB-Mpal 2015-2022 Corrient '!U$5:U$1012,'PIB-Mpal 2015-2022 Corrient '!$A$5:$A$1012,$W$2,'PIB-Mpal 2015-2022 Corrient '!$E$5:$E$1012,$A137)</f>
        <v>11.241634912713932</v>
      </c>
      <c r="Q137" s="159">
        <f>SUMIFS('PIB-Mpal 2015-2022 Corrient '!J$5:J$1012,'PIB-Mpal 2015-2022 Corrient '!$A$5:$A$1012,$W$2,'PIB-Mpal 2015-2022 Corrient '!$E$5:$E$1012,$A137)</f>
        <v>78.22579856964732</v>
      </c>
      <c r="R137" s="52">
        <f>SUMIFS('PIB-Mpal 2015-2022 Corrient '!M$5:M$1012,'PIB-Mpal 2015-2022 Corrient '!$A$5:$A$1012,$W$2,'PIB-Mpal 2015-2022 Corrient '!$E$5:$E$1012,$A137)</f>
        <v>23.257184206544274</v>
      </c>
      <c r="S137" s="53">
        <f>SUMIFS('PIB-Mpal 2015-2022 Corrient '!V$5:V$1012,'PIB-Mpal 2015-2022 Corrient '!$A$5:$A$1012,$W$2,'PIB-Mpal 2015-2022 Corrient '!$E$5:$E$1012,$A137)</f>
        <v>288.78526345528076</v>
      </c>
      <c r="T137" s="210">
        <f>SUMIFS('PIB-Mpal 2015-2022 Corrient '!W$5:W$1012,'PIB-Mpal 2015-2022 Corrient '!$A$5:$A$1012,$W$2,'PIB-Mpal 2015-2022 Corrient '!$E$5:$E$1012,$A137)</f>
        <v>390.26824623147235</v>
      </c>
      <c r="U137" s="206">
        <f>SUMIFS('PIB-Mpal 2015-2022 Corrient '!X$5:X$1012,'PIB-Mpal 2015-2022 Corrient '!$A$5:$A$1012,$W$2,'PIB-Mpal 2015-2022 Corrient '!$E$5:$E$1012,$A137)</f>
        <v>43.716311990362726</v>
      </c>
      <c r="V137" s="90">
        <f>SUMIFS('PIB-Mpal 2015-2022 Corrient '!Y$5:Y$1012,'PIB-Mpal 2015-2022 Corrient '!$A$5:$A$1012,$W$2,'PIB-Mpal 2015-2022 Corrient '!$E$5:$E$1012,$A137)</f>
        <v>433.9845582218351</v>
      </c>
      <c r="W137" s="94">
        <f t="shared" si="22"/>
        <v>0.0020421365329866517</v>
      </c>
      <c r="X137" s="273">
        <f>INDEX(POBLACION!$C$4:$W$128,MATCH(A137,POBLACION!$A$4:$A$128,0),MATCH($W$2,POBLACION!$C$3:$W$3,0))</f>
        <v>32615</v>
      </c>
      <c r="Y137" s="263">
        <f t="shared" si="23"/>
        <v>11965.912807955614</v>
      </c>
      <c r="Z137" s="275">
        <f t="shared" si="24"/>
        <v>13306.287236603865</v>
      </c>
      <c r="AA137" s="278">
        <f t="shared" si="25"/>
        <v>4.077945833942957</v>
      </c>
      <c r="AB137" s="278">
        <f t="shared" si="26"/>
        <v>4.124056894123231</v>
      </c>
      <c r="AG137" s="287"/>
      <c r="AH137" s="288"/>
      <c r="AI137" s="289"/>
      <c r="AJ137" s="282"/>
      <c r="AK137" s="282"/>
      <c r="AL137" s="282"/>
      <c r="AM137" s="282"/>
      <c r="AN137" s="282"/>
      <c r="AO137" s="282"/>
      <c r="AP137" s="282"/>
    </row>
    <row r="138" spans="1:42" ht="25.5">
      <c r="A138" s="35" t="s">
        <v>313</v>
      </c>
      <c r="B138" s="32" t="s">
        <v>176</v>
      </c>
      <c r="C138" s="33" t="s">
        <v>414</v>
      </c>
      <c r="D138" s="32" t="s">
        <v>377</v>
      </c>
      <c r="E138" s="51">
        <f>SUMIFS('PIB-Mpal 2015-2022 Corrient '!H$5:H$1012,'PIB-Mpal 2015-2022 Corrient '!$A$5:$A$1012,$W$2,'PIB-Mpal 2015-2022 Corrient '!$E$5:$E$1012,$A138)</f>
        <v>790.8217089938494</v>
      </c>
      <c r="F138" s="51">
        <f>SUMIFS('PIB-Mpal 2015-2022 Corrient '!I$5:I$1012,'PIB-Mpal 2015-2022 Corrient '!$A$5:$A$1012,$W$2,'PIB-Mpal 2015-2022 Corrient '!$E$5:$E$1012,$A138)</f>
        <v>449.1131040216144</v>
      </c>
      <c r="G138" s="51">
        <f>SUMIFS('PIB-Mpal 2015-2022 Corrient '!K$5:K$1012,'PIB-Mpal 2015-2022 Corrient '!$A$5:$A$1012,$W$2,'PIB-Mpal 2015-2022 Corrient '!$E$5:$E$1012,$A138)</f>
        <v>73.62403457966838</v>
      </c>
      <c r="H138" s="51">
        <f>SUMIFS('PIB-Mpal 2015-2022 Corrient '!L$5:L$1012,'PIB-Mpal 2015-2022 Corrient '!$A$5:$A$1012,$W$2,'PIB-Mpal 2015-2022 Corrient '!$E$5:$E$1012,$A138)</f>
        <v>123.26194563152222</v>
      </c>
      <c r="I138" s="51">
        <f>SUMIFS('PIB-Mpal 2015-2022 Corrient '!N$5:N$1012,'PIB-Mpal 2015-2022 Corrient '!$A$5:$A$1012,$W$2,'PIB-Mpal 2015-2022 Corrient '!$E$5:$E$1012,$A138)</f>
        <v>124.55356856896327</v>
      </c>
      <c r="J138" s="51">
        <f>SUMIFS('PIB-Mpal 2015-2022 Corrient '!O$5:O$1012,'PIB-Mpal 2015-2022 Corrient '!$A$5:$A$1012,$W$2,'PIB-Mpal 2015-2022 Corrient '!$E$5:$E$1012,$A138)</f>
        <v>585.1682537034297</v>
      </c>
      <c r="K138" s="51">
        <f>SUMIFS('PIB-Mpal 2015-2022 Corrient '!P$5:P$1012,'PIB-Mpal 2015-2022 Corrient '!$A$5:$A$1012,$W$2,'PIB-Mpal 2015-2022 Corrient '!$E$5:$E$1012,$A138)</f>
        <v>82.60681740504886</v>
      </c>
      <c r="L138" s="51">
        <f>SUMIFS('PIB-Mpal 2015-2022 Corrient '!Q$5:Q$1012,'PIB-Mpal 2015-2022 Corrient '!$A$5:$A$1012,$W$2,'PIB-Mpal 2015-2022 Corrient '!$E$5:$E$1012,$A138)</f>
        <v>46.21306508127955</v>
      </c>
      <c r="M138" s="51">
        <f>SUMIFS('PIB-Mpal 2015-2022 Corrient '!R$5:R$1012,'PIB-Mpal 2015-2022 Corrient '!$A$5:$A$1012,$W$2,'PIB-Mpal 2015-2022 Corrient '!$E$5:$E$1012,$A138)</f>
        <v>141.0208551843238</v>
      </c>
      <c r="N138" s="51">
        <f>SUMIFS('PIB-Mpal 2015-2022 Corrient '!S$5:S$1012,'PIB-Mpal 2015-2022 Corrient '!$A$5:$A$1012,$W$2,'PIB-Mpal 2015-2022 Corrient '!$E$5:$E$1012,$A138)</f>
        <v>257.98679927435666</v>
      </c>
      <c r="O138" s="51">
        <f>SUMIFS('PIB-Mpal 2015-2022 Corrient '!T$5:T$1012,'PIB-Mpal 2015-2022 Corrient '!$A$5:$A$1012,$W$2,'PIB-Mpal 2015-2022 Corrient '!$E$5:$E$1012,$A138)</f>
        <v>548.8260545557599</v>
      </c>
      <c r="P138" s="153">
        <f>SUMIFS('PIB-Mpal 2015-2022 Corrient '!U$5:U$1012,'PIB-Mpal 2015-2022 Corrient '!$A$5:$A$1012,$W$2,'PIB-Mpal 2015-2022 Corrient '!$E$5:$E$1012,$A138)</f>
        <v>86.58401140272706</v>
      </c>
      <c r="Q138" s="159">
        <f>SUMIFS('PIB-Mpal 2015-2022 Corrient '!J$5:J$1012,'PIB-Mpal 2015-2022 Corrient '!$A$5:$A$1012,$W$2,'PIB-Mpal 2015-2022 Corrient '!$E$5:$E$1012,$A138)</f>
        <v>1239.9348130154638</v>
      </c>
      <c r="R138" s="52">
        <f>SUMIFS('PIB-Mpal 2015-2022 Corrient '!M$5:M$1012,'PIB-Mpal 2015-2022 Corrient '!$A$5:$A$1012,$W$2,'PIB-Mpal 2015-2022 Corrient '!$E$5:$E$1012,$A138)</f>
        <v>196.8859802111906</v>
      </c>
      <c r="S138" s="53">
        <f>SUMIFS('PIB-Mpal 2015-2022 Corrient '!V$5:V$1012,'PIB-Mpal 2015-2022 Corrient '!$A$5:$A$1012,$W$2,'PIB-Mpal 2015-2022 Corrient '!$E$5:$E$1012,$A138)</f>
        <v>1872.9594251758888</v>
      </c>
      <c r="T138" s="210">
        <f>SUMIFS('PIB-Mpal 2015-2022 Corrient '!W$5:W$1012,'PIB-Mpal 2015-2022 Corrient '!$A$5:$A$1012,$W$2,'PIB-Mpal 2015-2022 Corrient '!$E$5:$E$1012,$A138)</f>
        <v>3309.780218402543</v>
      </c>
      <c r="U138" s="206">
        <f>SUMIFS('PIB-Mpal 2015-2022 Corrient '!X$5:X$1012,'PIB-Mpal 2015-2022 Corrient '!$A$5:$A$1012,$W$2,'PIB-Mpal 2015-2022 Corrient '!$E$5:$E$1012,$A138)</f>
        <v>370.7485455052841</v>
      </c>
      <c r="V138" s="90">
        <f>SUMIFS('PIB-Mpal 2015-2022 Corrient '!Y$5:Y$1012,'PIB-Mpal 2015-2022 Corrient '!$A$5:$A$1012,$W$2,'PIB-Mpal 2015-2022 Corrient '!$E$5:$E$1012,$A138)</f>
        <v>3680.5287639078274</v>
      </c>
      <c r="W138" s="94">
        <f t="shared" si="22"/>
        <v>0.01731891632338318</v>
      </c>
      <c r="X138" s="273">
        <f>INDEX(POBLACION!$C$4:$W$128,MATCH(A138,POBLACION!$A$4:$A$128,0),MATCH($W$2,POBLACION!$C$3:$W$3,0))</f>
        <v>132225</v>
      </c>
      <c r="Y138" s="263">
        <f t="shared" si="23"/>
        <v>25031.425361335172</v>
      </c>
      <c r="Z138" s="275">
        <f t="shared" si="24"/>
        <v>27835.347051675762</v>
      </c>
      <c r="AA138" s="278">
        <f t="shared" si="25"/>
        <v>4.398485580288913</v>
      </c>
      <c r="AB138" s="278">
        <f t="shared" si="26"/>
        <v>4.444596640469187</v>
      </c>
      <c r="AG138" s="287"/>
      <c r="AH138" s="288"/>
      <c r="AI138" s="289"/>
      <c r="AJ138" s="282"/>
      <c r="AK138" s="282"/>
      <c r="AL138" s="282"/>
      <c r="AM138" s="282"/>
      <c r="AN138" s="282"/>
      <c r="AO138" s="282"/>
      <c r="AP138" s="282"/>
    </row>
    <row r="139" spans="1:42" ht="26.25" thickBot="1">
      <c r="A139" s="70" t="s">
        <v>314</v>
      </c>
      <c r="B139" s="40" t="s">
        <v>176</v>
      </c>
      <c r="C139" s="39" t="s">
        <v>414</v>
      </c>
      <c r="D139" s="40" t="s">
        <v>189</v>
      </c>
      <c r="E139" s="51">
        <f>SUMIFS('PIB-Mpal 2015-2022 Corrient '!H$5:H$1012,'PIB-Mpal 2015-2022 Corrient '!$A$5:$A$1012,$W$2,'PIB-Mpal 2015-2022 Corrient '!$E$5:$E$1012,$A139)</f>
        <v>21.662791903176476</v>
      </c>
      <c r="F139" s="51">
        <f>SUMIFS('PIB-Mpal 2015-2022 Corrient '!I$5:I$1012,'PIB-Mpal 2015-2022 Corrient '!$A$5:$A$1012,$W$2,'PIB-Mpal 2015-2022 Corrient '!$E$5:$E$1012,$A139)</f>
        <v>0</v>
      </c>
      <c r="G139" s="51">
        <f>SUMIFS('PIB-Mpal 2015-2022 Corrient '!K$5:K$1012,'PIB-Mpal 2015-2022 Corrient '!$A$5:$A$1012,$W$2,'PIB-Mpal 2015-2022 Corrient '!$E$5:$E$1012,$A139)</f>
        <v>1.524002055908282</v>
      </c>
      <c r="H139" s="51">
        <f>SUMIFS('PIB-Mpal 2015-2022 Corrient '!L$5:L$1012,'PIB-Mpal 2015-2022 Corrient '!$A$5:$A$1012,$W$2,'PIB-Mpal 2015-2022 Corrient '!$E$5:$E$1012,$A139)</f>
        <v>5.247201580903283</v>
      </c>
      <c r="I139" s="51">
        <f>SUMIFS('PIB-Mpal 2015-2022 Corrient '!N$5:N$1012,'PIB-Mpal 2015-2022 Corrient '!$A$5:$A$1012,$W$2,'PIB-Mpal 2015-2022 Corrient '!$E$5:$E$1012,$A139)</f>
        <v>7.169657951206356</v>
      </c>
      <c r="J139" s="51">
        <f>SUMIFS('PIB-Mpal 2015-2022 Corrient '!O$5:O$1012,'PIB-Mpal 2015-2022 Corrient '!$A$5:$A$1012,$W$2,'PIB-Mpal 2015-2022 Corrient '!$E$5:$E$1012,$A139)</f>
        <v>21.227946217562707</v>
      </c>
      <c r="K139" s="51">
        <f>SUMIFS('PIB-Mpal 2015-2022 Corrient '!P$5:P$1012,'PIB-Mpal 2015-2022 Corrient '!$A$5:$A$1012,$W$2,'PIB-Mpal 2015-2022 Corrient '!$E$5:$E$1012,$A139)</f>
        <v>3.0322292301933573</v>
      </c>
      <c r="L139" s="51">
        <f>SUMIFS('PIB-Mpal 2015-2022 Corrient '!Q$5:Q$1012,'PIB-Mpal 2015-2022 Corrient '!$A$5:$A$1012,$W$2,'PIB-Mpal 2015-2022 Corrient '!$E$5:$E$1012,$A139)</f>
        <v>1.0733114517095022</v>
      </c>
      <c r="M139" s="51">
        <f>SUMIFS('PIB-Mpal 2015-2022 Corrient '!R$5:R$1012,'PIB-Mpal 2015-2022 Corrient '!$A$5:$A$1012,$W$2,'PIB-Mpal 2015-2022 Corrient '!$E$5:$E$1012,$A139)</f>
        <v>5.923593201137947</v>
      </c>
      <c r="N139" s="51">
        <f>SUMIFS('PIB-Mpal 2015-2022 Corrient '!S$5:S$1012,'PIB-Mpal 2015-2022 Corrient '!$A$5:$A$1012,$W$2,'PIB-Mpal 2015-2022 Corrient '!$E$5:$E$1012,$A139)</f>
        <v>14.116620086918575</v>
      </c>
      <c r="O139" s="51">
        <f>SUMIFS('PIB-Mpal 2015-2022 Corrient '!T$5:T$1012,'PIB-Mpal 2015-2022 Corrient '!$A$5:$A$1012,$W$2,'PIB-Mpal 2015-2022 Corrient '!$E$5:$E$1012,$A139)</f>
        <v>30.67958420980109</v>
      </c>
      <c r="P139" s="153">
        <f>SUMIFS('PIB-Mpal 2015-2022 Corrient '!U$5:U$1012,'PIB-Mpal 2015-2022 Corrient '!$A$5:$A$1012,$W$2,'PIB-Mpal 2015-2022 Corrient '!$E$5:$E$1012,$A139)</f>
        <v>4.581788268492285</v>
      </c>
      <c r="Q139" s="159">
        <f>SUMIFS('PIB-Mpal 2015-2022 Corrient '!J$5:J$1012,'PIB-Mpal 2015-2022 Corrient '!$A$5:$A$1012,$W$2,'PIB-Mpal 2015-2022 Corrient '!$E$5:$E$1012,$A139)</f>
        <v>21.662791903176476</v>
      </c>
      <c r="R139" s="52">
        <f>SUMIFS('PIB-Mpal 2015-2022 Corrient '!M$5:M$1012,'PIB-Mpal 2015-2022 Corrient '!$A$5:$A$1012,$W$2,'PIB-Mpal 2015-2022 Corrient '!$E$5:$E$1012,$A139)</f>
        <v>6.771203636811565</v>
      </c>
      <c r="S139" s="53">
        <f>SUMIFS('PIB-Mpal 2015-2022 Corrient '!V$5:V$1012,'PIB-Mpal 2015-2022 Corrient '!$A$5:$A$1012,$W$2,'PIB-Mpal 2015-2022 Corrient '!$E$5:$E$1012,$A139)</f>
        <v>87.80473061702182</v>
      </c>
      <c r="T139" s="210">
        <f>SUMIFS('PIB-Mpal 2015-2022 Corrient '!W$5:W$1012,'PIB-Mpal 2015-2022 Corrient '!$A$5:$A$1012,$W$2,'PIB-Mpal 2015-2022 Corrient '!$E$5:$E$1012,$A139)</f>
        <v>116.23872615700986</v>
      </c>
      <c r="U139" s="206">
        <f>SUMIFS('PIB-Mpal 2015-2022 Corrient '!X$5:X$1012,'PIB-Mpal 2015-2022 Corrient '!$A$5:$A$1012,$W$2,'PIB-Mpal 2015-2022 Corrient '!$E$5:$E$1012,$A139)</f>
        <v>13.020604333328901</v>
      </c>
      <c r="V139" s="90">
        <f>SUMIFS('PIB-Mpal 2015-2022 Corrient '!Y$5:Y$1012,'PIB-Mpal 2015-2022 Corrient '!$A$5:$A$1012,$W$2,'PIB-Mpal 2015-2022 Corrient '!$E$5:$E$1012,$A139)</f>
        <v>129.25933049033875</v>
      </c>
      <c r="W139" s="95">
        <f t="shared" si="22"/>
        <v>0.0006082363900348455</v>
      </c>
      <c r="X139" s="274">
        <f>INDEX(POBLACION!$C$4:$W$128,MATCH(A139,POBLACION!$A$4:$A$128,0),MATCH($W$2,POBLACION!$C$3:$W$3,0))</f>
        <v>9583</v>
      </c>
      <c r="Y139" s="264">
        <f t="shared" si="23"/>
        <v>12129.680283523934</v>
      </c>
      <c r="Z139" s="276">
        <f t="shared" si="24"/>
        <v>13488.399299837081</v>
      </c>
      <c r="AA139" s="279">
        <f t="shared" si="25"/>
        <v>4.083849353798869</v>
      </c>
      <c r="AB139" s="279">
        <f t="shared" si="26"/>
        <v>4.129960413979143</v>
      </c>
      <c r="AG139" s="287"/>
      <c r="AH139" s="288"/>
      <c r="AI139" s="289"/>
      <c r="AJ139" s="282"/>
      <c r="AK139" s="282"/>
      <c r="AL139" s="282"/>
      <c r="AM139" s="282"/>
      <c r="AN139" s="282"/>
      <c r="AO139" s="282"/>
      <c r="AP139" s="282"/>
    </row>
    <row r="140" spans="1:42" ht="26.25" thickBot="1">
      <c r="A140" s="73" t="s">
        <v>378</v>
      </c>
      <c r="B140" s="74" t="s">
        <v>5</v>
      </c>
      <c r="C140" s="74" t="s">
        <v>379</v>
      </c>
      <c r="D140" s="74" t="s">
        <v>380</v>
      </c>
      <c r="E140" s="445"/>
      <c r="F140" s="446"/>
      <c r="G140" s="446"/>
      <c r="H140" s="446"/>
      <c r="I140" s="446"/>
      <c r="J140" s="446"/>
      <c r="K140" s="446"/>
      <c r="L140" s="446"/>
      <c r="M140" s="446"/>
      <c r="N140" s="446"/>
      <c r="O140" s="446"/>
      <c r="P140" s="446"/>
      <c r="Q140" s="446"/>
      <c r="R140" s="446"/>
      <c r="S140" s="446"/>
      <c r="T140" s="446"/>
      <c r="U140" s="446"/>
      <c r="V140" s="446"/>
      <c r="W140" s="446"/>
      <c r="X140" s="260"/>
      <c r="Y140" s="260"/>
      <c r="Z140" s="260"/>
      <c r="AA140" s="260"/>
      <c r="AB140" s="260"/>
      <c r="AC140" s="260"/>
      <c r="AD140" s="260"/>
      <c r="AG140" s="287"/>
      <c r="AH140" s="288"/>
      <c r="AI140" s="289"/>
      <c r="AJ140" s="282"/>
      <c r="AK140" s="282"/>
      <c r="AL140" s="282"/>
      <c r="AM140" s="282"/>
      <c r="AN140" s="282"/>
      <c r="AO140" s="282"/>
      <c r="AP140" s="282"/>
    </row>
    <row r="141" spans="1:42" ht="25.5">
      <c r="A141" s="75" t="s">
        <v>381</v>
      </c>
      <c r="B141" s="76" t="s">
        <v>147</v>
      </c>
      <c r="C141" s="77" t="s">
        <v>382</v>
      </c>
      <c r="D141" s="78" t="s">
        <v>383</v>
      </c>
      <c r="E141" s="79">
        <f aca="true" t="shared" si="27" ref="E141:E146">SUMIF($C$7:$C$139,"*Provincia "&amp;$C141&amp;"*",E$7:E$139)</f>
        <v>1182.3059006367546</v>
      </c>
      <c r="F141" s="79">
        <f aca="true" t="shared" si="28" ref="F141:X146">SUMIF($C$7:$C$139,"*Provincia "&amp;$C141&amp;"*",F$7:F$139)</f>
        <v>364.1471547304881</v>
      </c>
      <c r="G141" s="79">
        <f t="shared" si="28"/>
        <v>125.18484756086838</v>
      </c>
      <c r="H141" s="79">
        <f t="shared" si="28"/>
        <v>174.32818977763668</v>
      </c>
      <c r="I141" s="79">
        <f t="shared" si="28"/>
        <v>150.02404941819762</v>
      </c>
      <c r="J141" s="79">
        <f t="shared" si="28"/>
        <v>422.2463192347729</v>
      </c>
      <c r="K141" s="79">
        <f t="shared" si="28"/>
        <v>70.20693234577205</v>
      </c>
      <c r="L141" s="79">
        <f t="shared" si="28"/>
        <v>42.37440320798017</v>
      </c>
      <c r="M141" s="79">
        <f t="shared" si="28"/>
        <v>233.77269250784187</v>
      </c>
      <c r="N141" s="79">
        <f t="shared" si="28"/>
        <v>222.52395104168718</v>
      </c>
      <c r="O141" s="79">
        <f t="shared" si="28"/>
        <v>330.94257063568705</v>
      </c>
      <c r="P141" s="197">
        <f t="shared" si="28"/>
        <v>118.31606671744619</v>
      </c>
      <c r="Q141" s="201">
        <f t="shared" si="28"/>
        <v>1546.453055367243</v>
      </c>
      <c r="R141" s="152">
        <f t="shared" si="28"/>
        <v>299.51303733850506</v>
      </c>
      <c r="S141" s="202">
        <f t="shared" si="28"/>
        <v>1590.4069851093848</v>
      </c>
      <c r="T141" s="216">
        <f t="shared" si="28"/>
        <v>3436.373077815133</v>
      </c>
      <c r="U141" s="213">
        <f t="shared" si="28"/>
        <v>384.9289790693065</v>
      </c>
      <c r="V141" s="97">
        <f t="shared" si="28"/>
        <v>3821.3020568844386</v>
      </c>
      <c r="W141" s="96">
        <f t="shared" si="22"/>
        <v>0.017981332252729274</v>
      </c>
      <c r="X141" s="266">
        <f t="shared" si="28"/>
        <v>138752</v>
      </c>
      <c r="Y141" s="270">
        <f t="shared" si="23"/>
        <v>24766.295821430558</v>
      </c>
      <c r="Z141" s="269">
        <f t="shared" si="24"/>
        <v>27540.518744842873</v>
      </c>
      <c r="AA141" s="277">
        <f t="shared" si="25"/>
        <v>4.393861056056573</v>
      </c>
      <c r="AB141" s="277">
        <f t="shared" si="26"/>
        <v>4.439972116236847</v>
      </c>
      <c r="AG141" s="287"/>
      <c r="AH141" s="288"/>
      <c r="AI141" s="289"/>
      <c r="AJ141" s="282"/>
      <c r="AK141" s="282"/>
      <c r="AL141" s="282"/>
      <c r="AM141" s="282"/>
      <c r="AN141" s="282"/>
      <c r="AO141" s="282"/>
      <c r="AP141" s="282"/>
    </row>
    <row r="142" spans="1:42" ht="15">
      <c r="A142" s="57" t="s">
        <v>384</v>
      </c>
      <c r="B142" s="58" t="s">
        <v>385</v>
      </c>
      <c r="C142" s="59" t="s">
        <v>411</v>
      </c>
      <c r="D142" s="32" t="s">
        <v>386</v>
      </c>
      <c r="E142" s="62">
        <f t="shared" si="27"/>
        <v>1523.6485570748487</v>
      </c>
      <c r="F142" s="62">
        <f aca="true" t="shared" si="29" ref="F142:T142">SUMIF($C$7:$C$139,"*Provincia "&amp;$C142&amp;"*",F$7:F$139)</f>
        <v>110.98203554211025</v>
      </c>
      <c r="G142" s="62">
        <f t="shared" si="29"/>
        <v>297.89528896140035</v>
      </c>
      <c r="H142" s="62">
        <f t="shared" si="29"/>
        <v>204.39962604308585</v>
      </c>
      <c r="I142" s="62">
        <f t="shared" si="29"/>
        <v>183.4478839295683</v>
      </c>
      <c r="J142" s="62">
        <f t="shared" si="29"/>
        <v>305.96138972824576</v>
      </c>
      <c r="K142" s="62">
        <f t="shared" si="29"/>
        <v>60.611147541876285</v>
      </c>
      <c r="L142" s="62">
        <f t="shared" si="29"/>
        <v>39.19433127467201</v>
      </c>
      <c r="M142" s="62">
        <f t="shared" si="29"/>
        <v>172.06910917087964</v>
      </c>
      <c r="N142" s="62">
        <f t="shared" si="29"/>
        <v>200.75678901508851</v>
      </c>
      <c r="O142" s="62">
        <f t="shared" si="29"/>
        <v>295.81218586880055</v>
      </c>
      <c r="P142" s="198">
        <f t="shared" si="29"/>
        <v>100.46493048513831</v>
      </c>
      <c r="Q142" s="203">
        <f t="shared" si="29"/>
        <v>1634.630592616959</v>
      </c>
      <c r="R142" s="150">
        <f t="shared" si="29"/>
        <v>502.2949150044862</v>
      </c>
      <c r="S142" s="53">
        <f t="shared" si="29"/>
        <v>1358.3177670142693</v>
      </c>
      <c r="T142" s="210">
        <f t="shared" si="29"/>
        <v>3495.2432746357144</v>
      </c>
      <c r="U142" s="214">
        <f t="shared" si="28"/>
        <v>391.5233866748286</v>
      </c>
      <c r="V142" s="90">
        <f t="shared" si="28"/>
        <v>3886.766661310543</v>
      </c>
      <c r="W142" s="94">
        <f t="shared" si="22"/>
        <v>0.01828937929676196</v>
      </c>
      <c r="X142" s="267">
        <f t="shared" si="28"/>
        <v>135386</v>
      </c>
      <c r="Y142" s="271">
        <f t="shared" si="23"/>
        <v>25816.87378780461</v>
      </c>
      <c r="Z142" s="263">
        <f t="shared" si="24"/>
        <v>28708.77831762917</v>
      </c>
      <c r="AA142" s="278">
        <f t="shared" si="25"/>
        <v>4.4119036516056385</v>
      </c>
      <c r="AB142" s="278">
        <f t="shared" si="26"/>
        <v>4.458014711785912</v>
      </c>
      <c r="AG142" s="287"/>
      <c r="AH142" s="288"/>
      <c r="AI142" s="289"/>
      <c r="AJ142" s="282"/>
      <c r="AK142" s="282"/>
      <c r="AL142" s="282"/>
      <c r="AM142" s="282"/>
      <c r="AN142" s="282"/>
      <c r="AO142" s="282"/>
      <c r="AP142" s="282"/>
    </row>
    <row r="143" spans="1:42" ht="15">
      <c r="A143" s="57" t="s">
        <v>387</v>
      </c>
      <c r="B143" s="58" t="s">
        <v>147</v>
      </c>
      <c r="C143" s="59" t="s">
        <v>388</v>
      </c>
      <c r="D143" s="32" t="s">
        <v>389</v>
      </c>
      <c r="E143" s="62">
        <f t="shared" si="27"/>
        <v>797.520565668196</v>
      </c>
      <c r="F143" s="62">
        <f t="shared" si="28"/>
        <v>173.29894840651383</v>
      </c>
      <c r="G143" s="62">
        <f t="shared" si="28"/>
        <v>104.73123076072298</v>
      </c>
      <c r="H143" s="62">
        <f t="shared" si="28"/>
        <v>164.50919167495945</v>
      </c>
      <c r="I143" s="62">
        <f t="shared" si="28"/>
        <v>94.5686243522393</v>
      </c>
      <c r="J143" s="62">
        <f t="shared" si="28"/>
        <v>390.14050825609104</v>
      </c>
      <c r="K143" s="62">
        <f t="shared" si="28"/>
        <v>53.74721664789615</v>
      </c>
      <c r="L143" s="62">
        <f t="shared" si="28"/>
        <v>49.86627639251634</v>
      </c>
      <c r="M143" s="62">
        <f t="shared" si="28"/>
        <v>160.7391514056532</v>
      </c>
      <c r="N143" s="62">
        <f t="shared" si="28"/>
        <v>175.92050057502877</v>
      </c>
      <c r="O143" s="62">
        <f t="shared" si="28"/>
        <v>297.1798957601098</v>
      </c>
      <c r="P143" s="198">
        <f t="shared" si="28"/>
        <v>85.4134528217479</v>
      </c>
      <c r="Q143" s="203">
        <f t="shared" si="28"/>
        <v>970.81951407471</v>
      </c>
      <c r="R143" s="150">
        <f t="shared" si="28"/>
        <v>269.24042243568243</v>
      </c>
      <c r="S143" s="53">
        <f t="shared" si="28"/>
        <v>1307.5756262112825</v>
      </c>
      <c r="T143" s="210">
        <f t="shared" si="28"/>
        <v>2547.6355627216744</v>
      </c>
      <c r="U143" s="214">
        <f t="shared" si="28"/>
        <v>285.3761026502458</v>
      </c>
      <c r="V143" s="90">
        <f t="shared" si="28"/>
        <v>2833.01166537192</v>
      </c>
      <c r="W143" s="94">
        <f t="shared" si="22"/>
        <v>0.013330881273605353</v>
      </c>
      <c r="X143" s="267">
        <f t="shared" si="28"/>
        <v>123321</v>
      </c>
      <c r="Y143" s="271">
        <f t="shared" si="23"/>
        <v>20658.570419650136</v>
      </c>
      <c r="Z143" s="263">
        <f t="shared" si="24"/>
        <v>22972.662120578978</v>
      </c>
      <c r="AA143" s="278">
        <f t="shared" si="25"/>
        <v>4.31510026489228</v>
      </c>
      <c r="AB143" s="278">
        <f t="shared" si="26"/>
        <v>4.361211325072554</v>
      </c>
      <c r="AG143" s="287"/>
      <c r="AH143" s="288"/>
      <c r="AI143" s="289"/>
      <c r="AJ143" s="282"/>
      <c r="AK143" s="282"/>
      <c r="AL143" s="282"/>
      <c r="AM143" s="282"/>
      <c r="AN143" s="282"/>
      <c r="AO143" s="282"/>
      <c r="AP143" s="282"/>
    </row>
    <row r="144" spans="1:42" ht="15">
      <c r="A144" s="57" t="s">
        <v>390</v>
      </c>
      <c r="B144" s="58" t="s">
        <v>118</v>
      </c>
      <c r="C144" s="59" t="s">
        <v>391</v>
      </c>
      <c r="D144" s="32" t="s">
        <v>392</v>
      </c>
      <c r="E144" s="62">
        <f t="shared" si="27"/>
        <v>421.127623407045</v>
      </c>
      <c r="F144" s="62">
        <f t="shared" si="28"/>
        <v>285.33661218661547</v>
      </c>
      <c r="G144" s="62">
        <f t="shared" si="28"/>
        <v>437.72322128995927</v>
      </c>
      <c r="H144" s="62">
        <f t="shared" si="28"/>
        <v>50.576733672632244</v>
      </c>
      <c r="I144" s="62">
        <f t="shared" si="28"/>
        <v>168.73192123558943</v>
      </c>
      <c r="J144" s="62">
        <f t="shared" si="28"/>
        <v>186.90353527872628</v>
      </c>
      <c r="K144" s="62">
        <f t="shared" si="28"/>
        <v>28.087638247236104</v>
      </c>
      <c r="L144" s="62">
        <f t="shared" si="28"/>
        <v>23.460248915964996</v>
      </c>
      <c r="M144" s="62">
        <f t="shared" si="28"/>
        <v>99.3898209248571</v>
      </c>
      <c r="N144" s="62">
        <f t="shared" si="28"/>
        <v>163.9967362994513</v>
      </c>
      <c r="O144" s="62">
        <f t="shared" si="28"/>
        <v>154.20208341522897</v>
      </c>
      <c r="P144" s="198">
        <f t="shared" si="28"/>
        <v>49.01608807754962</v>
      </c>
      <c r="Q144" s="203">
        <f t="shared" si="28"/>
        <v>706.4642355936605</v>
      </c>
      <c r="R144" s="150">
        <f t="shared" si="28"/>
        <v>488.2999549625915</v>
      </c>
      <c r="S144" s="53">
        <f t="shared" si="28"/>
        <v>873.7880723946038</v>
      </c>
      <c r="T144" s="210">
        <f t="shared" si="28"/>
        <v>2068.552262950856</v>
      </c>
      <c r="U144" s="214">
        <f t="shared" si="28"/>
        <v>231.71107813341223</v>
      </c>
      <c r="V144" s="90">
        <f t="shared" si="28"/>
        <v>2300.263341084268</v>
      </c>
      <c r="W144" s="94">
        <f t="shared" si="22"/>
        <v>0.010824006788547934</v>
      </c>
      <c r="X144" s="267">
        <f t="shared" si="28"/>
        <v>79074</v>
      </c>
      <c r="Y144" s="271">
        <f t="shared" si="23"/>
        <v>26159.701835633154</v>
      </c>
      <c r="Z144" s="263">
        <f t="shared" si="24"/>
        <v>29090.008613251743</v>
      </c>
      <c r="AA144" s="278">
        <f t="shared" si="25"/>
        <v>4.417632789656925</v>
      </c>
      <c r="AB144" s="278">
        <f t="shared" si="26"/>
        <v>4.463743849837198</v>
      </c>
      <c r="AG144" s="287"/>
      <c r="AH144" s="288"/>
      <c r="AI144" s="289"/>
      <c r="AJ144" s="282"/>
      <c r="AK144" s="282"/>
      <c r="AL144" s="282"/>
      <c r="AM144" s="282"/>
      <c r="AN144" s="282"/>
      <c r="AO144" s="282"/>
      <c r="AP144" s="282"/>
    </row>
    <row r="145" spans="1:42" ht="38.25">
      <c r="A145" s="57" t="s">
        <v>393</v>
      </c>
      <c r="B145" s="58" t="s">
        <v>118</v>
      </c>
      <c r="C145" s="59" t="s">
        <v>412</v>
      </c>
      <c r="D145" s="32" t="s">
        <v>394</v>
      </c>
      <c r="E145" s="62">
        <f t="shared" si="27"/>
        <v>995.4981962909644</v>
      </c>
      <c r="F145" s="62">
        <f t="shared" si="28"/>
        <v>160.96331837852236</v>
      </c>
      <c r="G145" s="62">
        <f t="shared" si="28"/>
        <v>674.1367056940516</v>
      </c>
      <c r="H145" s="62">
        <f t="shared" si="28"/>
        <v>266.08488207671564</v>
      </c>
      <c r="I145" s="62">
        <f t="shared" si="28"/>
        <v>426.0082639543883</v>
      </c>
      <c r="J145" s="62">
        <f t="shared" si="28"/>
        <v>994.7484975884878</v>
      </c>
      <c r="K145" s="62">
        <f t="shared" si="28"/>
        <v>169.02173408780968</v>
      </c>
      <c r="L145" s="62">
        <f t="shared" si="28"/>
        <v>66.71312317325662</v>
      </c>
      <c r="M145" s="62">
        <f t="shared" si="28"/>
        <v>562.2768508372455</v>
      </c>
      <c r="N145" s="62">
        <f t="shared" si="28"/>
        <v>507.5310567969526</v>
      </c>
      <c r="O145" s="62">
        <f t="shared" si="28"/>
        <v>701.8980566197888</v>
      </c>
      <c r="P145" s="198">
        <f t="shared" si="28"/>
        <v>224.73902661817502</v>
      </c>
      <c r="Q145" s="203">
        <f t="shared" si="28"/>
        <v>1156.4615146694869</v>
      </c>
      <c r="R145" s="150">
        <f t="shared" si="28"/>
        <v>940.2215877707671</v>
      </c>
      <c r="S145" s="53">
        <f t="shared" si="28"/>
        <v>3652.9366096761046</v>
      </c>
      <c r="T145" s="210">
        <f t="shared" si="28"/>
        <v>5749.61971211636</v>
      </c>
      <c r="U145" s="214">
        <f t="shared" si="28"/>
        <v>644.049757027218</v>
      </c>
      <c r="V145" s="90">
        <f t="shared" si="28"/>
        <v>6393.669469143577</v>
      </c>
      <c r="W145" s="94">
        <f t="shared" si="22"/>
        <v>0.03008573866378305</v>
      </c>
      <c r="X145" s="267">
        <f t="shared" si="28"/>
        <v>212088</v>
      </c>
      <c r="Y145" s="271">
        <f t="shared" si="23"/>
        <v>27109.594659369504</v>
      </c>
      <c r="Z145" s="263">
        <f t="shared" si="24"/>
        <v>30146.30469023979</v>
      </c>
      <c r="AA145" s="278">
        <f t="shared" si="25"/>
        <v>4.433123024090439</v>
      </c>
      <c r="AB145" s="278">
        <f t="shared" si="26"/>
        <v>4.479234084270713</v>
      </c>
      <c r="AG145" s="287"/>
      <c r="AH145" s="288"/>
      <c r="AI145" s="289"/>
      <c r="AJ145" s="282"/>
      <c r="AK145" s="282"/>
      <c r="AL145" s="282"/>
      <c r="AM145" s="282"/>
      <c r="AN145" s="282"/>
      <c r="AO145" s="282"/>
      <c r="AP145" s="282"/>
    </row>
    <row r="146" spans="1:42" ht="15.75" thickBot="1">
      <c r="A146" s="80" t="s">
        <v>395</v>
      </c>
      <c r="B146" s="81" t="s">
        <v>58</v>
      </c>
      <c r="C146" s="82" t="s">
        <v>396</v>
      </c>
      <c r="D146" s="40" t="s">
        <v>397</v>
      </c>
      <c r="E146" s="83">
        <f t="shared" si="27"/>
        <v>1667.2870502302753</v>
      </c>
      <c r="F146" s="83">
        <f t="shared" si="28"/>
        <v>940.4426530292551</v>
      </c>
      <c r="G146" s="83">
        <f t="shared" si="28"/>
        <v>75.3636319720992</v>
      </c>
      <c r="H146" s="83">
        <f t="shared" si="28"/>
        <v>31.362353413080932</v>
      </c>
      <c r="I146" s="83">
        <f t="shared" si="28"/>
        <v>172.30160833813795</v>
      </c>
      <c r="J146" s="83">
        <f t="shared" si="28"/>
        <v>316.6026159787545</v>
      </c>
      <c r="K146" s="83">
        <f t="shared" si="28"/>
        <v>48.33138001748059</v>
      </c>
      <c r="L146" s="83">
        <f t="shared" si="28"/>
        <v>17.66831019407693</v>
      </c>
      <c r="M146" s="83">
        <f t="shared" si="28"/>
        <v>141.52376078199467</v>
      </c>
      <c r="N146" s="83">
        <f t="shared" si="28"/>
        <v>176.16432439810825</v>
      </c>
      <c r="O146" s="83">
        <f t="shared" si="28"/>
        <v>248.18995474629446</v>
      </c>
      <c r="P146" s="199">
        <f t="shared" si="28"/>
        <v>85.29736283797081</v>
      </c>
      <c r="Q146" s="204">
        <f t="shared" si="28"/>
        <v>2607.7297032595307</v>
      </c>
      <c r="R146" s="151">
        <f t="shared" si="28"/>
        <v>106.72598538518014</v>
      </c>
      <c r="S146" s="72">
        <f t="shared" si="28"/>
        <v>1206.0793172928184</v>
      </c>
      <c r="T146" s="212">
        <f t="shared" si="28"/>
        <v>3920.5350059375287</v>
      </c>
      <c r="U146" s="215">
        <f t="shared" si="28"/>
        <v>439.16289153345446</v>
      </c>
      <c r="V146" s="91">
        <f t="shared" si="28"/>
        <v>4359.697897470984</v>
      </c>
      <c r="W146" s="95">
        <f t="shared" si="22"/>
        <v>0.020514781414549068</v>
      </c>
      <c r="X146" s="268">
        <f t="shared" si="28"/>
        <v>114131</v>
      </c>
      <c r="Y146" s="272">
        <f t="shared" si="23"/>
        <v>34351.184217587936</v>
      </c>
      <c r="Z146" s="264">
        <f t="shared" si="24"/>
        <v>38199.0685919775</v>
      </c>
      <c r="AA146" s="279">
        <f t="shared" si="25"/>
        <v>4.535941713456669</v>
      </c>
      <c r="AB146" s="279">
        <f t="shared" si="26"/>
        <v>4.582052773636943</v>
      </c>
      <c r="AG146" s="287"/>
      <c r="AH146" s="288"/>
      <c r="AI146" s="289"/>
      <c r="AJ146" s="282"/>
      <c r="AK146" s="282"/>
      <c r="AL146" s="282"/>
      <c r="AM146" s="282"/>
      <c r="AN146" s="282"/>
      <c r="AO146" s="282"/>
      <c r="AP146" s="282"/>
    </row>
    <row r="147" spans="1:42" ht="15.75" thickBot="1">
      <c r="A147" s="73" t="s">
        <v>398</v>
      </c>
      <c r="B147" s="74" t="s">
        <v>5</v>
      </c>
      <c r="C147" s="74" t="s">
        <v>399</v>
      </c>
      <c r="D147" s="74" t="s">
        <v>400</v>
      </c>
      <c r="E147" s="447"/>
      <c r="F147" s="448"/>
      <c r="G147" s="448"/>
      <c r="H147" s="448"/>
      <c r="I147" s="448"/>
      <c r="J147" s="448"/>
      <c r="K147" s="448"/>
      <c r="L147" s="448"/>
      <c r="M147" s="448"/>
      <c r="N147" s="448"/>
      <c r="O147" s="448"/>
      <c r="P147" s="448"/>
      <c r="Q147" s="448"/>
      <c r="R147" s="448"/>
      <c r="S147" s="448"/>
      <c r="T147" s="448"/>
      <c r="U147" s="448"/>
      <c r="V147" s="448"/>
      <c r="W147" s="448"/>
      <c r="X147" s="261"/>
      <c r="Y147" s="261"/>
      <c r="Z147" s="261"/>
      <c r="AA147" s="261"/>
      <c r="AB147" s="261"/>
      <c r="AC147" s="261"/>
      <c r="AG147" s="287"/>
      <c r="AH147" s="288"/>
      <c r="AI147" s="289"/>
      <c r="AJ147" s="282"/>
      <c r="AK147" s="282"/>
      <c r="AL147" s="282"/>
      <c r="AM147" s="282"/>
      <c r="AN147" s="282"/>
      <c r="AO147" s="282"/>
      <c r="AP147" s="282"/>
    </row>
    <row r="148" spans="1:42" ht="15">
      <c r="A148" s="84" t="s">
        <v>401</v>
      </c>
      <c r="B148" s="78" t="s">
        <v>39</v>
      </c>
      <c r="C148" s="85" t="s">
        <v>360</v>
      </c>
      <c r="D148" s="78" t="s">
        <v>402</v>
      </c>
      <c r="E148" s="79">
        <f>SUMIF($C$7:$C$139,"*"&amp;$C148&amp;"*",E$7:E$139)</f>
        <v>1853.9902668838247</v>
      </c>
      <c r="F148" s="79">
        <f aca="true" t="shared" si="30" ref="F148:X151">SUMIF($C$7:$C$139,"*"&amp;$C148&amp;"*",F$7:F$139)</f>
        <v>1097.7923623545078</v>
      </c>
      <c r="G148" s="79">
        <f t="shared" si="30"/>
        <v>87.00504939326123</v>
      </c>
      <c r="H148" s="79">
        <f t="shared" si="30"/>
        <v>128.06062902548695</v>
      </c>
      <c r="I148" s="79">
        <f t="shared" si="30"/>
        <v>237.0911028335892</v>
      </c>
      <c r="J148" s="79">
        <f t="shared" si="30"/>
        <v>1060.7076661971814</v>
      </c>
      <c r="K148" s="79">
        <f t="shared" si="30"/>
        <v>110.02453106984055</v>
      </c>
      <c r="L148" s="79">
        <f t="shared" si="30"/>
        <v>50.50334844447469</v>
      </c>
      <c r="M148" s="79">
        <f t="shared" si="30"/>
        <v>222.470500120086</v>
      </c>
      <c r="N148" s="79">
        <f t="shared" si="30"/>
        <v>370.546952565681</v>
      </c>
      <c r="O148" s="79">
        <f t="shared" si="30"/>
        <v>737.7476478380208</v>
      </c>
      <c r="P148" s="197">
        <f t="shared" si="30"/>
        <v>158.24897262685928</v>
      </c>
      <c r="Q148" s="201">
        <f t="shared" si="30"/>
        <v>2951.7826292383324</v>
      </c>
      <c r="R148" s="152">
        <f t="shared" si="30"/>
        <v>215.06567841874818</v>
      </c>
      <c r="S148" s="202">
        <f t="shared" si="30"/>
        <v>2947.340721695733</v>
      </c>
      <c r="T148" s="216">
        <f t="shared" si="30"/>
        <v>6114.189029352814</v>
      </c>
      <c r="U148" s="213">
        <f t="shared" si="30"/>
        <v>684.8873761989547</v>
      </c>
      <c r="V148" s="97">
        <f t="shared" si="30"/>
        <v>6799.076405551768</v>
      </c>
      <c r="W148" s="96">
        <f t="shared" si="22"/>
        <v>0.03199340173584604</v>
      </c>
      <c r="X148" s="266">
        <f t="shared" si="30"/>
        <v>263987</v>
      </c>
      <c r="Y148" s="270">
        <f t="shared" si="23"/>
        <v>23160.947430565953</v>
      </c>
      <c r="Z148" s="270">
        <f t="shared" si="24"/>
        <v>25755.345549408754</v>
      </c>
      <c r="AA148" s="277">
        <f t="shared" si="25"/>
        <v>4.3647563208347995</v>
      </c>
      <c r="AB148" s="277">
        <f t="shared" si="26"/>
        <v>4.4108673810150725</v>
      </c>
      <c r="AG148" s="287"/>
      <c r="AH148" s="288"/>
      <c r="AI148" s="289"/>
      <c r="AJ148" s="282"/>
      <c r="AK148" s="282"/>
      <c r="AL148" s="282"/>
      <c r="AM148" s="282"/>
      <c r="AN148" s="282"/>
      <c r="AO148" s="282"/>
      <c r="AP148" s="282"/>
    </row>
    <row r="149" spans="1:42" ht="15">
      <c r="A149" s="36" t="s">
        <v>403</v>
      </c>
      <c r="B149" s="34" t="s">
        <v>118</v>
      </c>
      <c r="C149" s="33" t="s">
        <v>371</v>
      </c>
      <c r="D149" s="32" t="s">
        <v>404</v>
      </c>
      <c r="E149" s="62">
        <f>SUMIF($C$7:$C$139,"*"&amp;$C149&amp;"*",E$7:E$139)</f>
        <v>357.1760905594299</v>
      </c>
      <c r="F149" s="62">
        <f aca="true" t="shared" si="31" ref="F149:T149">SUMIF($C$7:$C$139,"*"&amp;$C149&amp;"*",F$7:F$139)</f>
        <v>87.59587794660202</v>
      </c>
      <c r="G149" s="62">
        <f t="shared" si="31"/>
        <v>2376.4137168185957</v>
      </c>
      <c r="H149" s="62">
        <f t="shared" si="31"/>
        <v>364.4171205171742</v>
      </c>
      <c r="I149" s="62">
        <f t="shared" si="31"/>
        <v>381.0430629414268</v>
      </c>
      <c r="J149" s="62">
        <f t="shared" si="31"/>
        <v>1673.9886936899445</v>
      </c>
      <c r="K149" s="62">
        <f t="shared" si="31"/>
        <v>160.44292154196938</v>
      </c>
      <c r="L149" s="62">
        <f t="shared" si="31"/>
        <v>148.05993770812108</v>
      </c>
      <c r="M149" s="62">
        <f t="shared" si="31"/>
        <v>555.8720219542208</v>
      </c>
      <c r="N149" s="62">
        <f t="shared" si="31"/>
        <v>560.5927112762528</v>
      </c>
      <c r="O149" s="62">
        <f t="shared" si="31"/>
        <v>556.4657837570921</v>
      </c>
      <c r="P149" s="198">
        <f t="shared" si="31"/>
        <v>200.12998479006023</v>
      </c>
      <c r="Q149" s="203">
        <f t="shared" si="31"/>
        <v>444.77196850603195</v>
      </c>
      <c r="R149" s="150">
        <f t="shared" si="31"/>
        <v>2740.83083733577</v>
      </c>
      <c r="S149" s="53">
        <f t="shared" si="31"/>
        <v>4236.595117659088</v>
      </c>
      <c r="T149" s="210">
        <f t="shared" si="31"/>
        <v>7422.1979235008885</v>
      </c>
      <c r="U149" s="214">
        <f t="shared" si="30"/>
        <v>831.4053813272317</v>
      </c>
      <c r="V149" s="90">
        <f t="shared" si="30"/>
        <v>8253.60330482812</v>
      </c>
      <c r="W149" s="94">
        <f t="shared" si="22"/>
        <v>0.03883775244591374</v>
      </c>
      <c r="X149" s="267">
        <f t="shared" si="30"/>
        <v>273793</v>
      </c>
      <c r="Y149" s="271">
        <f t="shared" si="23"/>
        <v>27108.79359041644</v>
      </c>
      <c r="Z149" s="271">
        <f t="shared" si="24"/>
        <v>30145.413888697374</v>
      </c>
      <c r="AA149" s="278">
        <f t="shared" si="25"/>
        <v>4.433110190812387</v>
      </c>
      <c r="AB149" s="278">
        <f t="shared" si="26"/>
        <v>4.479221250992661</v>
      </c>
      <c r="AG149" s="287"/>
      <c r="AH149" s="288"/>
      <c r="AI149" s="289"/>
      <c r="AJ149" s="282"/>
      <c r="AK149" s="282"/>
      <c r="AL149" s="282"/>
      <c r="AM149" s="282"/>
      <c r="AN149" s="282"/>
      <c r="AO149" s="282"/>
      <c r="AP149" s="282"/>
    </row>
    <row r="150" spans="1:42" ht="25.5">
      <c r="A150" s="36" t="s">
        <v>405</v>
      </c>
      <c r="B150" s="34" t="s">
        <v>95</v>
      </c>
      <c r="C150" s="33" t="s">
        <v>367</v>
      </c>
      <c r="D150" s="32" t="s">
        <v>406</v>
      </c>
      <c r="E150" s="62">
        <f>SUMIF($C$7:$C$139,"*"&amp;$C150&amp;"*",E$7:E$139)</f>
        <v>734.585527639663</v>
      </c>
      <c r="F150" s="62">
        <f t="shared" si="30"/>
        <v>1007.343508048283</v>
      </c>
      <c r="G150" s="62">
        <f t="shared" si="30"/>
        <v>41.63012969096434</v>
      </c>
      <c r="H150" s="62">
        <f t="shared" si="30"/>
        <v>90.50848355483967</v>
      </c>
      <c r="I150" s="62">
        <f t="shared" si="30"/>
        <v>161.61894557937137</v>
      </c>
      <c r="J150" s="62">
        <f t="shared" si="30"/>
        <v>337.2965997882424</v>
      </c>
      <c r="K150" s="62">
        <f t="shared" si="30"/>
        <v>52.20141734585215</v>
      </c>
      <c r="L150" s="62">
        <f t="shared" si="30"/>
        <v>22.78313667424284</v>
      </c>
      <c r="M150" s="62">
        <f t="shared" si="30"/>
        <v>159.32540321016924</v>
      </c>
      <c r="N150" s="62">
        <f t="shared" si="30"/>
        <v>207.58058498231952</v>
      </c>
      <c r="O150" s="62">
        <f t="shared" si="30"/>
        <v>356.18942350127713</v>
      </c>
      <c r="P150" s="198">
        <f t="shared" si="30"/>
        <v>79.82835649058957</v>
      </c>
      <c r="Q150" s="203">
        <f t="shared" si="30"/>
        <v>1741.9290356879465</v>
      </c>
      <c r="R150" s="150">
        <f t="shared" si="30"/>
        <v>132.13861324580398</v>
      </c>
      <c r="S150" s="53">
        <f t="shared" si="30"/>
        <v>1376.8238675720643</v>
      </c>
      <c r="T150" s="210">
        <f t="shared" si="30"/>
        <v>3250.891516505815</v>
      </c>
      <c r="U150" s="214">
        <f t="shared" si="30"/>
        <v>364.1520650340086</v>
      </c>
      <c r="V150" s="90">
        <f t="shared" si="30"/>
        <v>3615.043581539823</v>
      </c>
      <c r="W150" s="94">
        <f t="shared" si="22"/>
        <v>0.017010772448792514</v>
      </c>
      <c r="X150" s="267">
        <f t="shared" si="30"/>
        <v>131005</v>
      </c>
      <c r="Y150" s="271">
        <f t="shared" si="23"/>
        <v>24815.01863673765</v>
      </c>
      <c r="Z150" s="271">
        <f t="shared" si="24"/>
        <v>27594.699298040712</v>
      </c>
      <c r="AA150" s="278">
        <f t="shared" si="25"/>
        <v>4.394714605700147</v>
      </c>
      <c r="AB150" s="278">
        <f t="shared" si="26"/>
        <v>4.440825665880421</v>
      </c>
      <c r="AG150" s="287"/>
      <c r="AH150" s="288"/>
      <c r="AI150" s="289"/>
      <c r="AJ150" s="282"/>
      <c r="AK150" s="282"/>
      <c r="AL150" s="282"/>
      <c r="AM150" s="282"/>
      <c r="AN150" s="282"/>
      <c r="AO150" s="282"/>
      <c r="AP150" s="282"/>
    </row>
    <row r="151" spans="1:42" ht="39" thickBot="1">
      <c r="A151" s="37" t="s">
        <v>407</v>
      </c>
      <c r="B151" s="38" t="s">
        <v>176</v>
      </c>
      <c r="C151" s="39" t="s">
        <v>408</v>
      </c>
      <c r="D151" s="40" t="s">
        <v>409</v>
      </c>
      <c r="E151" s="83">
        <f>SUMIF($C$7:$C$139,"*"&amp;$C151&amp;"*",E$7:E$139)</f>
        <v>3532.757585807567</v>
      </c>
      <c r="F151" s="83">
        <f t="shared" si="30"/>
        <v>1158.843121783234</v>
      </c>
      <c r="G151" s="83">
        <f t="shared" si="30"/>
        <v>356.23125875100254</v>
      </c>
      <c r="H151" s="83">
        <f t="shared" si="30"/>
        <v>450.9954476487581</v>
      </c>
      <c r="I151" s="83">
        <f t="shared" si="30"/>
        <v>606.9514664794596</v>
      </c>
      <c r="J151" s="83">
        <f t="shared" si="30"/>
        <v>2137.9868839616283</v>
      </c>
      <c r="K151" s="83">
        <f t="shared" si="30"/>
        <v>300.5929621518455</v>
      </c>
      <c r="L151" s="83">
        <f t="shared" si="30"/>
        <v>191.1499801504648</v>
      </c>
      <c r="M151" s="83">
        <f t="shared" si="30"/>
        <v>511.85006724123974</v>
      </c>
      <c r="N151" s="83">
        <f t="shared" si="30"/>
        <v>942.664765860736</v>
      </c>
      <c r="O151" s="83">
        <f t="shared" si="30"/>
        <v>1760.3579707809288</v>
      </c>
      <c r="P151" s="199">
        <f t="shared" si="30"/>
        <v>357.1416630540584</v>
      </c>
      <c r="Q151" s="204">
        <f t="shared" si="30"/>
        <v>4691.6007075908</v>
      </c>
      <c r="R151" s="151">
        <f t="shared" si="30"/>
        <v>807.2267063997607</v>
      </c>
      <c r="S151" s="72">
        <f t="shared" si="30"/>
        <v>6808.695759680362</v>
      </c>
      <c r="T151" s="212">
        <f t="shared" si="30"/>
        <v>12307.52317367092</v>
      </c>
      <c r="U151" s="215">
        <f t="shared" si="30"/>
        <v>1378.6402764874192</v>
      </c>
      <c r="V151" s="91">
        <f t="shared" si="30"/>
        <v>13686.163450158341</v>
      </c>
      <c r="W151" s="95">
        <f t="shared" si="22"/>
        <v>0.06440094203469009</v>
      </c>
      <c r="X151" s="268">
        <f t="shared" si="30"/>
        <v>533768</v>
      </c>
      <c r="Y151" s="272">
        <f t="shared" si="23"/>
        <v>23057.813832359603</v>
      </c>
      <c r="Z151" s="272">
        <f t="shared" si="24"/>
        <v>25640.659331691564</v>
      </c>
      <c r="AA151" s="279">
        <f t="shared" si="25"/>
        <v>4.362818128390133</v>
      </c>
      <c r="AB151" s="279">
        <f t="shared" si="26"/>
        <v>4.408929188570407</v>
      </c>
      <c r="AG151" s="287"/>
      <c r="AH151" s="288"/>
      <c r="AI151" s="289"/>
      <c r="AJ151" s="282"/>
      <c r="AK151" s="282"/>
      <c r="AL151" s="282"/>
      <c r="AM151" s="282"/>
      <c r="AN151" s="282"/>
      <c r="AO151" s="282"/>
      <c r="AP151" s="282"/>
    </row>
    <row r="152" spans="3:42" ht="1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G152" s="287"/>
      <c r="AH152" s="288"/>
      <c r="AI152" s="289"/>
      <c r="AJ152" s="282"/>
      <c r="AK152" s="282"/>
      <c r="AL152" s="282"/>
      <c r="AM152" s="282"/>
      <c r="AN152" s="282"/>
      <c r="AO152" s="282"/>
      <c r="AP152" s="282"/>
    </row>
    <row r="153" spans="3:42" ht="15">
      <c r="C153" s="60"/>
      <c r="D153" s="65"/>
      <c r="E153" s="66"/>
      <c r="F153" s="66"/>
      <c r="G153" s="66"/>
      <c r="H153" s="66"/>
      <c r="I153" s="66"/>
      <c r="J153" s="66"/>
      <c r="K153" s="66"/>
      <c r="L153" s="66"/>
      <c r="M153" s="66"/>
      <c r="N153" s="66"/>
      <c r="O153" s="66"/>
      <c r="P153" s="66"/>
      <c r="Q153" s="66"/>
      <c r="R153" s="66"/>
      <c r="S153" s="66"/>
      <c r="T153" s="66"/>
      <c r="U153" s="66"/>
      <c r="V153" s="66"/>
      <c r="W153" s="65"/>
      <c r="X153" s="65"/>
      <c r="Y153" s="65"/>
      <c r="Z153" s="65"/>
      <c r="AA153" s="65"/>
      <c r="AB153" s="65"/>
      <c r="AG153" s="287"/>
      <c r="AH153" s="288"/>
      <c r="AI153" s="289"/>
      <c r="AJ153" s="282"/>
      <c r="AK153" s="282"/>
      <c r="AL153" s="282"/>
      <c r="AM153" s="282"/>
      <c r="AN153" s="282"/>
      <c r="AO153" s="282"/>
      <c r="AP153" s="282"/>
    </row>
    <row r="154" spans="3:42" ht="15">
      <c r="C154" s="61"/>
      <c r="D154" s="65"/>
      <c r="E154" s="66"/>
      <c r="F154" s="66"/>
      <c r="G154" s="66"/>
      <c r="H154" s="66"/>
      <c r="I154" s="66"/>
      <c r="J154" s="66"/>
      <c r="K154" s="66"/>
      <c r="L154" s="66"/>
      <c r="M154" s="66"/>
      <c r="N154" s="66"/>
      <c r="O154" s="66"/>
      <c r="P154" s="66"/>
      <c r="Q154" s="66"/>
      <c r="R154" s="66"/>
      <c r="S154" s="66"/>
      <c r="T154" s="66"/>
      <c r="U154" s="66"/>
      <c r="V154" s="66"/>
      <c r="W154" s="65"/>
      <c r="X154" s="65"/>
      <c r="Y154" s="65"/>
      <c r="Z154" s="65"/>
      <c r="AA154" s="65"/>
      <c r="AB154" s="65"/>
      <c r="AG154" s="282"/>
      <c r="AH154" s="282"/>
      <c r="AI154" s="60"/>
      <c r="AJ154" s="282"/>
      <c r="AK154" s="282"/>
      <c r="AL154" s="282"/>
      <c r="AM154" s="282"/>
      <c r="AN154" s="282"/>
      <c r="AO154" s="282"/>
      <c r="AP154" s="282"/>
    </row>
    <row r="155" spans="3:42" ht="15">
      <c r="C155" s="65"/>
      <c r="D155" s="65"/>
      <c r="E155" s="67"/>
      <c r="F155" s="67"/>
      <c r="G155" s="67"/>
      <c r="H155" s="67"/>
      <c r="I155" s="67"/>
      <c r="J155" s="67"/>
      <c r="K155" s="67"/>
      <c r="L155" s="67"/>
      <c r="M155" s="67"/>
      <c r="N155" s="67"/>
      <c r="O155" s="67"/>
      <c r="P155" s="67"/>
      <c r="Q155" s="67"/>
      <c r="R155" s="67"/>
      <c r="S155" s="67"/>
      <c r="T155" s="67"/>
      <c r="U155" s="67"/>
      <c r="V155" s="67"/>
      <c r="W155" s="65"/>
      <c r="X155" s="65"/>
      <c r="Y155" s="65"/>
      <c r="Z155" s="65"/>
      <c r="AA155" s="65"/>
      <c r="AB155" s="65"/>
      <c r="AG155" s="282"/>
      <c r="AH155" s="282"/>
      <c r="AI155" s="60"/>
      <c r="AJ155" s="282"/>
      <c r="AK155" s="282"/>
      <c r="AL155" s="282"/>
      <c r="AM155" s="282"/>
      <c r="AN155" s="282"/>
      <c r="AO155" s="282"/>
      <c r="AP155" s="282"/>
    </row>
    <row r="156" spans="3:42" ht="15">
      <c r="C156" s="65"/>
      <c r="D156" s="65"/>
      <c r="E156" s="68"/>
      <c r="F156" s="68"/>
      <c r="G156" s="68"/>
      <c r="H156" s="68"/>
      <c r="I156" s="68"/>
      <c r="J156" s="68"/>
      <c r="K156" s="68"/>
      <c r="L156" s="68"/>
      <c r="M156" s="68"/>
      <c r="N156" s="68"/>
      <c r="O156" s="68"/>
      <c r="P156" s="68"/>
      <c r="Q156" s="68"/>
      <c r="R156" s="68"/>
      <c r="S156" s="68"/>
      <c r="T156" s="68"/>
      <c r="U156" s="68"/>
      <c r="V156" s="68"/>
      <c r="W156" s="65"/>
      <c r="X156" s="65"/>
      <c r="Y156" s="65"/>
      <c r="Z156" s="65"/>
      <c r="AA156" s="65"/>
      <c r="AB156" s="65"/>
      <c r="AG156" s="282"/>
      <c r="AH156" s="282"/>
      <c r="AI156" s="60"/>
      <c r="AJ156" s="282"/>
      <c r="AK156" s="282"/>
      <c r="AL156" s="282"/>
      <c r="AM156" s="282"/>
      <c r="AN156" s="282"/>
      <c r="AO156" s="282"/>
      <c r="AP156" s="282"/>
    </row>
    <row r="157" spans="3:42" ht="15">
      <c r="C157" s="65"/>
      <c r="D157" s="65"/>
      <c r="E157" s="69"/>
      <c r="F157" s="69"/>
      <c r="G157" s="69"/>
      <c r="H157" s="69"/>
      <c r="I157" s="69"/>
      <c r="J157" s="69"/>
      <c r="K157" s="69"/>
      <c r="L157" s="69"/>
      <c r="M157" s="69"/>
      <c r="N157" s="69"/>
      <c r="O157" s="69"/>
      <c r="P157" s="69"/>
      <c r="Q157" s="69"/>
      <c r="R157" s="69"/>
      <c r="S157" s="69"/>
      <c r="T157" s="69"/>
      <c r="U157" s="69"/>
      <c r="V157" s="69"/>
      <c r="W157" s="65"/>
      <c r="X157" s="65"/>
      <c r="Y157" s="65"/>
      <c r="Z157" s="65"/>
      <c r="AA157" s="65"/>
      <c r="AB157" s="65"/>
      <c r="AG157" s="282"/>
      <c r="AH157" s="282"/>
      <c r="AI157" s="60"/>
      <c r="AJ157" s="282"/>
      <c r="AK157" s="282"/>
      <c r="AL157" s="282"/>
      <c r="AM157" s="282"/>
      <c r="AN157" s="282"/>
      <c r="AO157" s="282"/>
      <c r="AP157" s="282"/>
    </row>
    <row r="158" spans="3:42" ht="1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G158" s="282"/>
      <c r="AH158" s="282"/>
      <c r="AI158" s="60"/>
      <c r="AJ158" s="282"/>
      <c r="AK158" s="282"/>
      <c r="AL158" s="282"/>
      <c r="AM158" s="282"/>
      <c r="AN158" s="282"/>
      <c r="AO158" s="282"/>
      <c r="AP158" s="282"/>
    </row>
    <row r="159" spans="3:42" ht="1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G159" s="282"/>
      <c r="AH159" s="282"/>
      <c r="AI159" s="60"/>
      <c r="AJ159" s="282"/>
      <c r="AK159" s="282"/>
      <c r="AL159" s="282"/>
      <c r="AM159" s="282"/>
      <c r="AN159" s="282"/>
      <c r="AO159" s="282"/>
      <c r="AP159" s="282"/>
    </row>
    <row r="160" spans="3:42" ht="1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G160" s="282"/>
      <c r="AH160" s="282"/>
      <c r="AI160" s="60"/>
      <c r="AJ160" s="282"/>
      <c r="AK160" s="282"/>
      <c r="AL160" s="282"/>
      <c r="AM160" s="282"/>
      <c r="AN160" s="282"/>
      <c r="AO160" s="282"/>
      <c r="AP160" s="282"/>
    </row>
    <row r="161" spans="3:42" ht="1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G161" s="282"/>
      <c r="AH161" s="282"/>
      <c r="AI161" s="60"/>
      <c r="AJ161" s="282"/>
      <c r="AK161" s="282"/>
      <c r="AL161" s="282"/>
      <c r="AM161" s="282"/>
      <c r="AN161" s="282"/>
      <c r="AO161" s="282"/>
      <c r="AP161" s="282"/>
    </row>
    <row r="162" spans="3:28" ht="1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row>
    <row r="163" spans="3:28" ht="1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row>
  </sheetData>
  <protectedRanges>
    <protectedRange sqref="A140:D140 B141:D146 A147:D147 D149:D151 B149:B151" name="Rango1"/>
    <protectedRange sqref="A141" name="Rango1_1"/>
    <protectedRange sqref="A142:A146 A148:A151" name="Rango1_2"/>
  </protectedRanges>
  <autoFilter ref="A4:V151"/>
  <mergeCells count="20">
    <mergeCell ref="E147:W147"/>
    <mergeCell ref="AE4:AJ4"/>
    <mergeCell ref="AE5:AJ5"/>
    <mergeCell ref="AE6:AJ6"/>
    <mergeCell ref="AE7:AJ7"/>
    <mergeCell ref="AE8:AJ8"/>
    <mergeCell ref="AE9:AJ9"/>
    <mergeCell ref="AE10:AJ10"/>
    <mergeCell ref="AE11:AJ11"/>
    <mergeCell ref="AE12:AJ12"/>
    <mergeCell ref="AE13:AJ13"/>
    <mergeCell ref="AE14:AJ14"/>
    <mergeCell ref="AE15:AJ15"/>
    <mergeCell ref="AE16:AJ16"/>
    <mergeCell ref="AE17:AJ17"/>
    <mergeCell ref="AE18:AJ18"/>
    <mergeCell ref="AE19:AJ19"/>
    <mergeCell ref="A1:V1"/>
    <mergeCell ref="A2:V2"/>
    <mergeCell ref="E140:W140"/>
  </mergeCells>
  <dataValidations count="2">
    <dataValidation type="list" allowBlank="1" showInputMessage="1" showErrorMessage="1" prompt="Seleccione el año del cual desea los resultados" sqref="X2:AB2">
      <formula1>'PIB-Mpal 2015-2022 Corrient '!$AE$4:$AE$9</formula1>
    </dataValidation>
    <dataValidation type="list" allowBlank="1" showInputMessage="1" showErrorMessage="1" prompt="Seleccione el año del cual desea los resultados" sqref="W2">
      <formula1>'PIB-Mpal 2015-2022 Corrient '!$AE$4:$AE$11</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63"/>
  <sheetViews>
    <sheetView showGridLines="0" zoomScale="55" zoomScaleNormal="55" workbookViewId="0" topLeftCell="A1">
      <selection activeCell="A3" sqref="A3"/>
    </sheetView>
  </sheetViews>
  <sheetFormatPr defaultColWidth="11.421875" defaultRowHeight="15"/>
  <cols>
    <col min="1" max="1" width="12.57421875" style="0" customWidth="1"/>
    <col min="2" max="2" width="31.8515625" style="0" customWidth="1"/>
    <col min="3" max="3" width="53.7109375" style="0" customWidth="1"/>
    <col min="4" max="4" width="57.7109375" style="0" customWidth="1"/>
    <col min="5" max="5" width="12.28125" style="0" bestFit="1" customWidth="1"/>
    <col min="6" max="6" width="11.7109375" style="0" bestFit="1" customWidth="1"/>
    <col min="7" max="7" width="13.28125" style="0" bestFit="1" customWidth="1"/>
    <col min="8" max="8" width="12.140625" style="0" bestFit="1" customWidth="1"/>
    <col min="9" max="9" width="19.7109375" style="0" bestFit="1" customWidth="1"/>
    <col min="10" max="10" width="17.140625" style="0" bestFit="1" customWidth="1"/>
    <col min="11" max="11" width="11.7109375" style="0" bestFit="1" customWidth="1"/>
    <col min="12" max="12" width="11.28125" style="0" bestFit="1" customWidth="1"/>
    <col min="13" max="13" width="12.421875" style="0" bestFit="1" customWidth="1"/>
    <col min="14" max="14" width="11.7109375" style="0" bestFit="1" customWidth="1"/>
    <col min="15" max="15" width="17.140625" style="0" bestFit="1" customWidth="1"/>
    <col min="16" max="16" width="27.57421875" style="0" bestFit="1" customWidth="1"/>
    <col min="17" max="17" width="12.00390625" style="0" bestFit="1" customWidth="1"/>
    <col min="18" max="19" width="12.8515625" style="0" bestFit="1" customWidth="1"/>
    <col min="20" max="20" width="14.7109375" style="0" bestFit="1" customWidth="1"/>
    <col min="21" max="21" width="13.28125" style="0" bestFit="1" customWidth="1"/>
    <col min="22" max="22" width="14.28125" style="0" bestFit="1" customWidth="1"/>
    <col min="24" max="24" width="15.421875" style="0" bestFit="1" customWidth="1"/>
    <col min="25" max="26" width="12.8515625" style="0" bestFit="1" customWidth="1"/>
    <col min="27" max="28" width="9.28125" style="0" bestFit="1" customWidth="1"/>
    <col min="30" max="35" width="19.8515625" style="0" customWidth="1"/>
  </cols>
  <sheetData>
    <row r="1" spans="1:23" ht="23.25">
      <c r="A1" s="443" t="s">
        <v>472</v>
      </c>
      <c r="B1" s="443"/>
      <c r="C1" s="443"/>
      <c r="D1" s="443"/>
      <c r="E1" s="443"/>
      <c r="F1" s="443"/>
      <c r="G1" s="443"/>
      <c r="H1" s="443"/>
      <c r="I1" s="443"/>
      <c r="J1" s="443"/>
      <c r="K1" s="443"/>
      <c r="L1" s="443"/>
      <c r="M1" s="443"/>
      <c r="N1" s="443"/>
      <c r="O1" s="443"/>
      <c r="P1" s="443"/>
      <c r="Q1" s="443"/>
      <c r="R1" s="443"/>
      <c r="S1" s="443"/>
      <c r="T1" s="443"/>
      <c r="U1" s="443"/>
      <c r="V1" s="443"/>
      <c r="W1" s="86" t="s">
        <v>410</v>
      </c>
    </row>
    <row r="2" spans="1:23" ht="43.15" customHeight="1" thickBot="1">
      <c r="A2" s="444" t="str">
        <f>"Valor Agregado por grandes ramas de actividad, sector Económico y PIB para los 125 municipios de Antioquia año: "&amp;W2&amp;IF(OR(W2=2021,W2=2020)," provisional ",IF(W2=2022," preliminar ",""))&amp;"
Cifras a precios constantes, Series encadenadas de volumen con año de referencia 2015 Miles de  millones de pesos"</f>
        <v>Valor Agregado por grandes ramas de actividad, sector Económico y PIB para los 125 municipios de Antioquia año: 2022 preliminar 
Cifras a precios constantes, Series encadenadas de volumen con año de referencia 2015 Miles de  millones de pesos</v>
      </c>
      <c r="B2" s="444"/>
      <c r="C2" s="444"/>
      <c r="D2" s="444"/>
      <c r="E2" s="444"/>
      <c r="F2" s="444"/>
      <c r="G2" s="444"/>
      <c r="H2" s="444"/>
      <c r="I2" s="444"/>
      <c r="J2" s="444"/>
      <c r="K2" s="444"/>
      <c r="L2" s="444"/>
      <c r="M2" s="444"/>
      <c r="N2" s="444"/>
      <c r="O2" s="444"/>
      <c r="P2" s="444"/>
      <c r="Q2" s="444"/>
      <c r="R2" s="444"/>
      <c r="S2" s="444"/>
      <c r="T2" s="444"/>
      <c r="U2" s="444"/>
      <c r="V2" s="444"/>
      <c r="W2" s="87">
        <v>2022</v>
      </c>
    </row>
    <row r="3" ht="15.75" thickBot="1"/>
    <row r="4" spans="1:35" ht="193.15" customHeight="1" thickBot="1">
      <c r="A4" s="41" t="s">
        <v>351</v>
      </c>
      <c r="B4" s="42" t="s">
        <v>352</v>
      </c>
      <c r="C4" s="42" t="s">
        <v>353</v>
      </c>
      <c r="D4" s="43" t="s">
        <v>354</v>
      </c>
      <c r="E4" s="1" t="s">
        <v>7</v>
      </c>
      <c r="F4" s="1" t="s">
        <v>8</v>
      </c>
      <c r="G4" s="1" t="s">
        <v>10</v>
      </c>
      <c r="H4" s="1" t="s">
        <v>11</v>
      </c>
      <c r="I4" s="1" t="s">
        <v>13</v>
      </c>
      <c r="J4" s="1" t="s">
        <v>14</v>
      </c>
      <c r="K4" s="1" t="s">
        <v>15</v>
      </c>
      <c r="L4" s="1" t="s">
        <v>16</v>
      </c>
      <c r="M4" s="1" t="s">
        <v>17</v>
      </c>
      <c r="N4" s="1" t="s">
        <v>18</v>
      </c>
      <c r="O4" s="1" t="s">
        <v>19</v>
      </c>
      <c r="P4" s="161" t="s">
        <v>20</v>
      </c>
      <c r="Q4" s="169" t="s">
        <v>9</v>
      </c>
      <c r="R4" s="44" t="s">
        <v>12</v>
      </c>
      <c r="S4" s="48" t="s">
        <v>21</v>
      </c>
      <c r="T4" s="48" t="s">
        <v>315</v>
      </c>
      <c r="U4" s="1" t="s">
        <v>318</v>
      </c>
      <c r="V4" s="48" t="s">
        <v>316</v>
      </c>
      <c r="W4" s="93" t="s">
        <v>415</v>
      </c>
      <c r="X4" s="2" t="s">
        <v>464</v>
      </c>
      <c r="Y4" s="207" t="s">
        <v>465</v>
      </c>
      <c r="Z4" s="280" t="s">
        <v>466</v>
      </c>
      <c r="AA4" s="207" t="s">
        <v>467</v>
      </c>
      <c r="AB4" s="207" t="s">
        <v>468</v>
      </c>
      <c r="AD4" s="449" t="s">
        <v>418</v>
      </c>
      <c r="AE4" s="449"/>
      <c r="AF4" s="449"/>
      <c r="AG4" s="449"/>
      <c r="AH4" s="449"/>
      <c r="AI4" s="449"/>
    </row>
    <row r="5" spans="1:35" ht="15.75" thickBot="1">
      <c r="A5" s="54"/>
      <c r="B5" s="105"/>
      <c r="C5" s="106"/>
      <c r="D5" s="107" t="s">
        <v>355</v>
      </c>
      <c r="E5" s="108">
        <f>E6+E17+E24+E31+E42+E60+E80+E104+E128</f>
        <v>7172.3094410025205</v>
      </c>
      <c r="F5" s="108">
        <f aca="true" t="shared" si="0" ref="F5:V5">F6+F17+F24+F31+F42+F60+F80+F104+F128</f>
        <v>3251.2914175969713</v>
      </c>
      <c r="G5" s="108">
        <f t="shared" si="0"/>
        <v>23857.325476777933</v>
      </c>
      <c r="H5" s="108">
        <f t="shared" si="0"/>
        <v>6185.51693510992</v>
      </c>
      <c r="I5" s="108">
        <f t="shared" si="0"/>
        <v>5939.471861161631</v>
      </c>
      <c r="J5" s="108">
        <f t="shared" si="0"/>
        <v>25448.620283899454</v>
      </c>
      <c r="K5" s="108">
        <f t="shared" si="0"/>
        <v>4513.29171738425</v>
      </c>
      <c r="L5" s="108">
        <f t="shared" si="0"/>
        <v>7551.637531974452</v>
      </c>
      <c r="M5" s="108">
        <f t="shared" si="0"/>
        <v>12729.6257181085</v>
      </c>
      <c r="N5" s="108">
        <f t="shared" si="0"/>
        <v>13218.249320085466</v>
      </c>
      <c r="O5" s="108">
        <f t="shared" si="0"/>
        <v>16852.699373175412</v>
      </c>
      <c r="P5" s="217">
        <f t="shared" si="0"/>
        <v>5777.39571374595</v>
      </c>
      <c r="Q5" s="219">
        <f>Q6+Q17+Q24+Q31+Q42+Q60+Q80+Q104+Q128</f>
        <v>10423.600858599493</v>
      </c>
      <c r="R5" s="108">
        <f>R6+R17+R24+R31+R42+R60+R80+R104+R128</f>
        <v>30042.842411887865</v>
      </c>
      <c r="S5" s="109">
        <f t="shared" si="0"/>
        <v>92030.9915195351</v>
      </c>
      <c r="T5" s="218">
        <f t="shared" si="0"/>
        <v>132497.4347900225</v>
      </c>
      <c r="U5" s="108">
        <f t="shared" si="0"/>
        <v>14156.532940955947</v>
      </c>
      <c r="V5" s="109">
        <f t="shared" si="0"/>
        <v>146653.9677309784</v>
      </c>
      <c r="W5" s="100">
        <f>V5/$V$5</f>
        <v>1</v>
      </c>
      <c r="X5" s="208">
        <f aca="true" t="shared" si="1" ref="X5">X6+X17+X24+X31+X42+X60+X80+X104+X128</f>
        <v>6787846</v>
      </c>
      <c r="Y5" s="265">
        <f>(T5/X5)*1000000</f>
        <v>19519.805662948525</v>
      </c>
      <c r="Z5" s="270">
        <f>(V5/X5)*1000000</f>
        <v>21605.37639348011</v>
      </c>
      <c r="AA5" s="281">
        <f>LOG(Y5)</f>
        <v>4.290475489563807</v>
      </c>
      <c r="AB5" s="281">
        <f>LOG(Z5)</f>
        <v>4.334561836682312</v>
      </c>
      <c r="AD5" s="450" t="s">
        <v>419</v>
      </c>
      <c r="AE5" s="451"/>
      <c r="AF5" s="451"/>
      <c r="AG5" s="451"/>
      <c r="AH5" s="451"/>
      <c r="AI5" s="452"/>
    </row>
    <row r="6" spans="1:35" ht="15.75" thickBot="1">
      <c r="A6" s="104" t="s">
        <v>22</v>
      </c>
      <c r="B6" s="113" t="s">
        <v>356</v>
      </c>
      <c r="C6" s="114"/>
      <c r="D6" s="114"/>
      <c r="E6" s="115">
        <f>SUM(E7:E16)</f>
        <v>259.7554026710628</v>
      </c>
      <c r="F6" s="115">
        <f aca="true" t="shared" si="2" ref="F6:V6">SUM(F7:F16)</f>
        <v>179.07935943344378</v>
      </c>
      <c r="G6" s="115">
        <f t="shared" si="2"/>
        <v>18535.0772737779</v>
      </c>
      <c r="H6" s="115">
        <f t="shared" si="2"/>
        <v>4262.559482921332</v>
      </c>
      <c r="I6" s="115">
        <f t="shared" si="2"/>
        <v>3907.8195668803605</v>
      </c>
      <c r="J6" s="115">
        <f t="shared" si="2"/>
        <v>18516.413506810735</v>
      </c>
      <c r="K6" s="115">
        <f t="shared" si="2"/>
        <v>3282.98397699435</v>
      </c>
      <c r="L6" s="115">
        <f t="shared" si="2"/>
        <v>6851.261430871826</v>
      </c>
      <c r="M6" s="115">
        <f t="shared" si="2"/>
        <v>9530.246988720384</v>
      </c>
      <c r="N6" s="115">
        <f t="shared" si="2"/>
        <v>9406.216005730837</v>
      </c>
      <c r="O6" s="115">
        <f t="shared" si="2"/>
        <v>11440.049962799085</v>
      </c>
      <c r="P6" s="125">
        <f t="shared" si="2"/>
        <v>4145.2964250898</v>
      </c>
      <c r="Q6" s="196">
        <f>SUM(Q7:Q16)</f>
        <v>438.8347621045066</v>
      </c>
      <c r="R6" s="115">
        <f>SUM(R7:R16)</f>
        <v>22797.636756699238</v>
      </c>
      <c r="S6" s="116">
        <f t="shared" si="2"/>
        <v>67080.28786389738</v>
      </c>
      <c r="T6" s="189">
        <f t="shared" si="2"/>
        <v>90316.75938270113</v>
      </c>
      <c r="U6" s="115">
        <f t="shared" si="2"/>
        <v>9155.615107481055</v>
      </c>
      <c r="V6" s="116">
        <f t="shared" si="2"/>
        <v>99472.37449018219</v>
      </c>
      <c r="W6" s="117">
        <f aca="true" t="shared" si="3" ref="W6:W69">V6/$V$5</f>
        <v>0.6782794630736075</v>
      </c>
      <c r="X6" s="209">
        <f aca="true" t="shared" si="4" ref="X6">SUM(X7:X16)</f>
        <v>4109990</v>
      </c>
      <c r="Y6" s="263">
        <f aca="true" t="shared" si="5" ref="Y6:Y69">(T6/X6)*1000000</f>
        <v>21974.93409538737</v>
      </c>
      <c r="Z6" s="275">
        <f aca="true" t="shared" si="6" ref="Z6:Z69">(V6/X6)*1000000</f>
        <v>24202.583093920468</v>
      </c>
      <c r="AA6" s="278">
        <f aca="true" t="shared" si="7" ref="AA6:AB69">LOG(Y6)</f>
        <v>4.341927581263328</v>
      </c>
      <c r="AB6" s="278">
        <f t="shared" si="7"/>
        <v>4.38386171984691</v>
      </c>
      <c r="AD6" s="437" t="s">
        <v>420</v>
      </c>
      <c r="AE6" s="438"/>
      <c r="AF6" s="438"/>
      <c r="AG6" s="438"/>
      <c r="AH6" s="438"/>
      <c r="AI6" s="439"/>
    </row>
    <row r="7" spans="1:35" ht="15">
      <c r="A7" s="35" t="s">
        <v>190</v>
      </c>
      <c r="B7" s="103" t="s">
        <v>24</v>
      </c>
      <c r="C7" s="110" t="s">
        <v>357</v>
      </c>
      <c r="D7" s="103" t="s">
        <v>358</v>
      </c>
      <c r="E7" s="111">
        <f>SUMIFS('PIB Mpal 2015-2022 Cons'!H$5:H$1012,'PIB Mpal 2015-2022 Cons'!$A$5:$A$1012,$W$2,'PIB Mpal 2015-2022 Cons'!$E$5:$E$1012,$A7)</f>
        <v>32.94346755721731</v>
      </c>
      <c r="F7" s="111">
        <f>SUMIFS('PIB Mpal 2015-2022 Cons'!I$5:I$1012,'PIB Mpal 2015-2022 Cons'!$A$5:$A$1012,$W$2,'PIB Mpal 2015-2022 Cons'!$E$5:$E$1012,$A7)</f>
        <v>33.680603574106705</v>
      </c>
      <c r="G7" s="111">
        <f>SUMIFS('PIB Mpal 2015-2022 Cons'!K$5:K$1012,'PIB Mpal 2015-2022 Cons'!$A$5:$A$1012,$W$2,'PIB Mpal 2015-2022 Cons'!$E$5:$E$1012,$A7)</f>
        <v>8647.135268201511</v>
      </c>
      <c r="H7" s="111">
        <f>SUMIFS('PIB Mpal 2015-2022 Cons'!L$5:L$1012,'PIB Mpal 2015-2022 Cons'!$A$5:$A$1012,$W$2,'PIB Mpal 2015-2022 Cons'!$E$5:$E$1012,$A7)</f>
        <v>2795.313627523329</v>
      </c>
      <c r="I7" s="111">
        <f>SUMIFS('PIB Mpal 2015-2022 Cons'!N$5:N$1012,'PIB Mpal 2015-2022 Cons'!$A$5:$A$1012,$W$2,'PIB Mpal 2015-2022 Cons'!$E$5:$E$1012,$A7)</f>
        <v>2454.1185621683903</v>
      </c>
      <c r="J7" s="111">
        <f>SUMIFS('PIB Mpal 2015-2022 Cons'!O$5:O$1012,'PIB Mpal 2015-2022 Cons'!$A$5:$A$1012,$W$2,'PIB Mpal 2015-2022 Cons'!$E$5:$E$1012,$A7)</f>
        <v>12084.23124278049</v>
      </c>
      <c r="K7" s="111">
        <f>SUMIFS('PIB Mpal 2015-2022 Cons'!P$5:P$1012,'PIB Mpal 2015-2022 Cons'!$A$5:$A$1012,$W$2,'PIB Mpal 2015-2022 Cons'!$E$5:$E$1012,$A7)</f>
        <v>2077.525221385975</v>
      </c>
      <c r="L7" s="111">
        <f>SUMIFS('PIB Mpal 2015-2022 Cons'!Q$5:Q$1012,'PIB Mpal 2015-2022 Cons'!$A$5:$A$1012,$W$2,'PIB Mpal 2015-2022 Cons'!$E$5:$E$1012,$A7)</f>
        <v>5846.9202011709385</v>
      </c>
      <c r="M7" s="111">
        <f>SUMIFS('PIB Mpal 2015-2022 Cons'!R$5:R$1012,'PIB Mpal 2015-2022 Cons'!$A$5:$A$1012,$W$2,'PIB Mpal 2015-2022 Cons'!$E$5:$E$1012,$A7)</f>
        <v>5937.069729063783</v>
      </c>
      <c r="N7" s="111">
        <f>SUMIFS('PIB Mpal 2015-2022 Cons'!S$5:S$1012,'PIB Mpal 2015-2022 Cons'!$A$5:$A$1012,$W$2,'PIB Mpal 2015-2022 Cons'!$E$5:$E$1012,$A7)</f>
        <v>6255.190924453562</v>
      </c>
      <c r="O7" s="111">
        <f>SUMIFS('PIB Mpal 2015-2022 Cons'!T$5:T$1012,'PIB Mpal 2015-2022 Cons'!$A$5:$A$1012,$W$2,'PIB Mpal 2015-2022 Cons'!$E$5:$E$1012,$A7)</f>
        <v>8053.728165727889</v>
      </c>
      <c r="P7" s="185">
        <f>SUMIFS('PIB Mpal 2015-2022 Cons'!U$5:U$1012,'PIB Mpal 2015-2022 Cons'!$A$5:$A$1012,$W$2,'PIB Mpal 2015-2022 Cons'!$E$5:$E$1012,$A7)</f>
        <v>2613.5330342153225</v>
      </c>
      <c r="Q7" s="220">
        <f>SUMIFS('PIB Mpal 2015-2022 Cons'!J$5:J$1012,'PIB Mpal 2015-2022 Cons'!$A$5:$A$1012,$W$2,'PIB Mpal 2015-2022 Cons'!$E$5:$E$1012,$A7)</f>
        <v>66.62407113132402</v>
      </c>
      <c r="R7" s="101">
        <f>SUMIFS('PIB Mpal 2015-2022 Cons'!M$5:M$1012,'PIB Mpal 2015-2022 Cons'!$A$5:$A$1012,$W$2,'PIB Mpal 2015-2022 Cons'!$E$5:$E$1012,$A7)</f>
        <v>11442.44889572484</v>
      </c>
      <c r="S7" s="112">
        <f>SUMIFS('PIB Mpal 2015-2022 Cons'!V$5:V$1012,'PIB Mpal 2015-2022 Cons'!$A$5:$A$1012,$W$2,'PIB Mpal 2015-2022 Cons'!$E$5:$E$1012,$A7)</f>
        <v>45322.31708096635</v>
      </c>
      <c r="T7" s="190">
        <f>SUMIFS('PIB Mpal 2015-2022 Cons'!W$5:W$1012,'PIB Mpal 2015-2022 Cons'!$A$5:$A$1012,$W$2,'PIB Mpal 2015-2022 Cons'!$E$5:$E$1012,$A7)</f>
        <v>56831.39004782251</v>
      </c>
      <c r="U7" s="111">
        <f>SUMIFS('PIB Mpal 2015-2022 Cons'!X$5:X$1012,'PIB Mpal 2015-2022 Cons'!$A$5:$A$1012,$W$2,'PIB Mpal 2015-2022 Cons'!$E$5:$E$1012,$A7)</f>
        <v>5734.927882668829</v>
      </c>
      <c r="V7" s="112">
        <f>SUMIFS('PIB Mpal 2015-2022 Cons'!Y$5:Y$1012,'PIB Mpal 2015-2022 Cons'!$A$5:$A$1012,$W$2,'PIB Mpal 2015-2022 Cons'!$E$5:$E$1012,$A7)</f>
        <v>62566.31793049134</v>
      </c>
      <c r="W7" s="102">
        <f t="shared" si="3"/>
        <v>0.4266254701356789</v>
      </c>
      <c r="X7" s="273">
        <f>INDEX(POBLACION!$C$4:$W$128,MATCH(A7,POBLACION!$A$4:$A$128,0),MATCH($W$2,POBLACION!$C$3:$W$3,0))</f>
        <v>2572350</v>
      </c>
      <c r="Y7" s="263">
        <f t="shared" si="5"/>
        <v>22093.179407087882</v>
      </c>
      <c r="Z7" s="275">
        <f t="shared" si="6"/>
        <v>24322.630252683866</v>
      </c>
      <c r="AA7" s="278">
        <f t="shared" si="7"/>
        <v>4.344258219248281</v>
      </c>
      <c r="AB7" s="278">
        <f t="shared" si="7"/>
        <v>4.386010537807109</v>
      </c>
      <c r="AD7" s="440" t="s">
        <v>327</v>
      </c>
      <c r="AE7" s="441"/>
      <c r="AF7" s="441"/>
      <c r="AG7" s="441"/>
      <c r="AH7" s="441"/>
      <c r="AI7" s="442"/>
    </row>
    <row r="8" spans="1:35" ht="15">
      <c r="A8" s="35" t="s">
        <v>191</v>
      </c>
      <c r="B8" s="32" t="s">
        <v>24</v>
      </c>
      <c r="C8" s="33" t="s">
        <v>357</v>
      </c>
      <c r="D8" s="32" t="s">
        <v>27</v>
      </c>
      <c r="E8" s="51">
        <f>SUMIFS('PIB Mpal 2015-2022 Cons'!H$5:H$1012,'PIB Mpal 2015-2022 Cons'!$A$5:$A$1012,$W$2,'PIB Mpal 2015-2022 Cons'!$E$5:$E$1012,$A8)</f>
        <v>67.38821977941444</v>
      </c>
      <c r="F8" s="51">
        <f>SUMIFS('PIB Mpal 2015-2022 Cons'!I$5:I$1012,'PIB Mpal 2015-2022 Cons'!$A$5:$A$1012,$W$2,'PIB Mpal 2015-2022 Cons'!$E$5:$E$1012,$A8)</f>
        <v>34.660661024088746</v>
      </c>
      <c r="G8" s="51">
        <f>SUMIFS('PIB Mpal 2015-2022 Cons'!K$5:K$1012,'PIB Mpal 2015-2022 Cons'!$A$5:$A$1012,$W$2,'PIB Mpal 2015-2022 Cons'!$E$5:$E$1012,$A8)</f>
        <v>407.82105357255256</v>
      </c>
      <c r="H8" s="51">
        <f>SUMIFS('PIB Mpal 2015-2022 Cons'!L$5:L$1012,'PIB Mpal 2015-2022 Cons'!$A$5:$A$1012,$W$2,'PIB Mpal 2015-2022 Cons'!$E$5:$E$1012,$A8)</f>
        <v>60.91136057720557</v>
      </c>
      <c r="I8" s="51">
        <f>SUMIFS('PIB Mpal 2015-2022 Cons'!N$5:N$1012,'PIB Mpal 2015-2022 Cons'!$A$5:$A$1012,$W$2,'PIB Mpal 2015-2022 Cons'!$E$5:$E$1012,$A8)</f>
        <v>40.527721454683714</v>
      </c>
      <c r="J8" s="51">
        <f>SUMIFS('PIB Mpal 2015-2022 Cons'!O$5:O$1012,'PIB Mpal 2015-2022 Cons'!$A$5:$A$1012,$W$2,'PIB Mpal 2015-2022 Cons'!$E$5:$E$1012,$A8)</f>
        <v>217.80195545038274</v>
      </c>
      <c r="K8" s="51">
        <f>SUMIFS('PIB Mpal 2015-2022 Cons'!P$5:P$1012,'PIB Mpal 2015-2022 Cons'!$A$5:$A$1012,$W$2,'PIB Mpal 2015-2022 Cons'!$E$5:$E$1012,$A8)</f>
        <v>15.42271702811694</v>
      </c>
      <c r="L8" s="51">
        <f>SUMIFS('PIB Mpal 2015-2022 Cons'!Q$5:Q$1012,'PIB Mpal 2015-2022 Cons'!$A$5:$A$1012,$W$2,'PIB Mpal 2015-2022 Cons'!$E$5:$E$1012,$A8)</f>
        <v>5.918358754930843</v>
      </c>
      <c r="M8" s="51">
        <f>SUMIFS('PIB Mpal 2015-2022 Cons'!R$5:R$1012,'PIB Mpal 2015-2022 Cons'!$A$5:$A$1012,$W$2,'PIB Mpal 2015-2022 Cons'!$E$5:$E$1012,$A8)</f>
        <v>44.75607689155687</v>
      </c>
      <c r="N8" s="51">
        <f>SUMIFS('PIB Mpal 2015-2022 Cons'!S$5:S$1012,'PIB Mpal 2015-2022 Cons'!$A$5:$A$1012,$W$2,'PIB Mpal 2015-2022 Cons'!$E$5:$E$1012,$A8)</f>
        <v>74.20233961497709</v>
      </c>
      <c r="O8" s="51">
        <f>SUMIFS('PIB Mpal 2015-2022 Cons'!T$5:T$1012,'PIB Mpal 2015-2022 Cons'!$A$5:$A$1012,$W$2,'PIB Mpal 2015-2022 Cons'!$E$5:$E$1012,$A8)</f>
        <v>41.15265304668546</v>
      </c>
      <c r="P8" s="153">
        <f>SUMIFS('PIB Mpal 2015-2022 Cons'!U$5:U$1012,'PIB Mpal 2015-2022 Cons'!$A$5:$A$1012,$W$2,'PIB Mpal 2015-2022 Cons'!$E$5:$E$1012,$A8)</f>
        <v>24.498357138602252</v>
      </c>
      <c r="Q8" s="220">
        <f>SUMIFS('PIB Mpal 2015-2022 Cons'!J$5:J$1012,'PIB Mpal 2015-2022 Cons'!$A$5:$A$1012,$W$2,'PIB Mpal 2015-2022 Cons'!$E$5:$E$1012,$A8)</f>
        <v>102.04888080350318</v>
      </c>
      <c r="R8" s="101">
        <f>SUMIFS('PIB Mpal 2015-2022 Cons'!M$5:M$1012,'PIB Mpal 2015-2022 Cons'!$A$5:$A$1012,$W$2,'PIB Mpal 2015-2022 Cons'!$E$5:$E$1012,$A8)</f>
        <v>468.73241414975814</v>
      </c>
      <c r="S8" s="53">
        <f>SUMIFS('PIB Mpal 2015-2022 Cons'!V$5:V$1012,'PIB Mpal 2015-2022 Cons'!$A$5:$A$1012,$W$2,'PIB Mpal 2015-2022 Cons'!$E$5:$E$1012,$A8)</f>
        <v>464.28017937993593</v>
      </c>
      <c r="T8" s="156">
        <f>SUMIFS('PIB Mpal 2015-2022 Cons'!W$5:W$1012,'PIB Mpal 2015-2022 Cons'!$A$5:$A$1012,$W$2,'PIB Mpal 2015-2022 Cons'!$E$5:$E$1012,$A8)</f>
        <v>1035.0614743331973</v>
      </c>
      <c r="U8" s="51">
        <f>SUMIFS('PIB Mpal 2015-2022 Cons'!X$5:X$1012,'PIB Mpal 2015-2022 Cons'!$A$5:$A$1012,$W$2,'PIB Mpal 2015-2022 Cons'!$E$5:$E$1012,$A8)</f>
        <v>113.61352864805748</v>
      </c>
      <c r="V8" s="53">
        <f>SUMIFS('PIB Mpal 2015-2022 Cons'!Y$5:Y$1012,'PIB Mpal 2015-2022 Cons'!$A$5:$A$1012,$W$2,'PIB Mpal 2015-2022 Cons'!$E$5:$E$1012,$A8)</f>
        <v>1148.675002981255</v>
      </c>
      <c r="W8" s="94">
        <f t="shared" si="3"/>
        <v>0.007832553191389823</v>
      </c>
      <c r="X8" s="273">
        <f>INDEX(POBLACION!$C$4:$W$128,MATCH(A8,POBLACION!$A$4:$A$128,0),MATCH($W$2,POBLACION!$C$3:$W$3,0))</f>
        <v>55137</v>
      </c>
      <c r="Y8" s="263">
        <f t="shared" si="5"/>
        <v>18772.53884566076</v>
      </c>
      <c r="Z8" s="275">
        <f t="shared" si="6"/>
        <v>20833.106679385077</v>
      </c>
      <c r="AA8" s="278">
        <f t="shared" si="7"/>
        <v>4.273523011678238</v>
      </c>
      <c r="AB8" s="278">
        <f t="shared" si="7"/>
        <v>4.318754037739877</v>
      </c>
      <c r="AD8" s="450" t="s">
        <v>421</v>
      </c>
      <c r="AE8" s="451"/>
      <c r="AF8" s="451"/>
      <c r="AG8" s="451"/>
      <c r="AH8" s="451"/>
      <c r="AI8" s="452"/>
    </row>
    <row r="9" spans="1:35" ht="15">
      <c r="A9" s="35" t="s">
        <v>192</v>
      </c>
      <c r="B9" s="32" t="s">
        <v>24</v>
      </c>
      <c r="C9" s="33" t="s">
        <v>357</v>
      </c>
      <c r="D9" s="32" t="s">
        <v>28</v>
      </c>
      <c r="E9" s="51">
        <f>SUMIFS('PIB Mpal 2015-2022 Cons'!H$5:H$1012,'PIB Mpal 2015-2022 Cons'!$A$5:$A$1012,$W$2,'PIB Mpal 2015-2022 Cons'!$E$5:$E$1012,$A9)</f>
        <v>10.792570659546874</v>
      </c>
      <c r="F9" s="51">
        <f>SUMIFS('PIB Mpal 2015-2022 Cons'!I$5:I$1012,'PIB Mpal 2015-2022 Cons'!$A$5:$A$1012,$W$2,'PIB Mpal 2015-2022 Cons'!$E$5:$E$1012,$A9)</f>
        <v>11.567158070869947</v>
      </c>
      <c r="G9" s="51">
        <f>SUMIFS('PIB Mpal 2015-2022 Cons'!K$5:K$1012,'PIB Mpal 2015-2022 Cons'!$A$5:$A$1012,$W$2,'PIB Mpal 2015-2022 Cons'!$E$5:$E$1012,$A9)</f>
        <v>806.7118776118222</v>
      </c>
      <c r="H9" s="51">
        <f>SUMIFS('PIB Mpal 2015-2022 Cons'!L$5:L$1012,'PIB Mpal 2015-2022 Cons'!$A$5:$A$1012,$W$2,'PIB Mpal 2015-2022 Cons'!$E$5:$E$1012,$A9)</f>
        <v>227.5665511274002</v>
      </c>
      <c r="I9" s="51">
        <f>SUMIFS('PIB Mpal 2015-2022 Cons'!N$5:N$1012,'PIB Mpal 2015-2022 Cons'!$A$5:$A$1012,$W$2,'PIB Mpal 2015-2022 Cons'!$E$5:$E$1012,$A9)</f>
        <v>117.87943069028631</v>
      </c>
      <c r="J9" s="51">
        <f>SUMIFS('PIB Mpal 2015-2022 Cons'!O$5:O$1012,'PIB Mpal 2015-2022 Cons'!$A$5:$A$1012,$W$2,'PIB Mpal 2015-2022 Cons'!$E$5:$E$1012,$A9)</f>
        <v>1508.2362543512731</v>
      </c>
      <c r="K9" s="51">
        <f>SUMIFS('PIB Mpal 2015-2022 Cons'!P$5:P$1012,'PIB Mpal 2015-2022 Cons'!$A$5:$A$1012,$W$2,'PIB Mpal 2015-2022 Cons'!$E$5:$E$1012,$A9)</f>
        <v>302.403779110306</v>
      </c>
      <c r="L9" s="51">
        <f>SUMIFS('PIB Mpal 2015-2022 Cons'!Q$5:Q$1012,'PIB Mpal 2015-2022 Cons'!$A$5:$A$1012,$W$2,'PIB Mpal 2015-2022 Cons'!$E$5:$E$1012,$A9)</f>
        <v>150.3548006010893</v>
      </c>
      <c r="M9" s="51">
        <f>SUMIFS('PIB Mpal 2015-2022 Cons'!R$5:R$1012,'PIB Mpal 2015-2022 Cons'!$A$5:$A$1012,$W$2,'PIB Mpal 2015-2022 Cons'!$E$5:$E$1012,$A9)</f>
        <v>801.4786985915102</v>
      </c>
      <c r="N9" s="51">
        <f>SUMIFS('PIB Mpal 2015-2022 Cons'!S$5:S$1012,'PIB Mpal 2015-2022 Cons'!$A$5:$A$1012,$W$2,'PIB Mpal 2015-2022 Cons'!$E$5:$E$1012,$A9)</f>
        <v>673.3845625588634</v>
      </c>
      <c r="O9" s="51">
        <f>SUMIFS('PIB Mpal 2015-2022 Cons'!T$5:T$1012,'PIB Mpal 2015-2022 Cons'!$A$5:$A$1012,$W$2,'PIB Mpal 2015-2022 Cons'!$E$5:$E$1012,$A9)</f>
        <v>875.488724934241</v>
      </c>
      <c r="P9" s="153">
        <f>SUMIFS('PIB Mpal 2015-2022 Cons'!U$5:U$1012,'PIB Mpal 2015-2022 Cons'!$A$5:$A$1012,$W$2,'PIB Mpal 2015-2022 Cons'!$E$5:$E$1012,$A9)</f>
        <v>379.92966398955764</v>
      </c>
      <c r="Q9" s="220">
        <f>SUMIFS('PIB Mpal 2015-2022 Cons'!J$5:J$1012,'PIB Mpal 2015-2022 Cons'!$A$5:$A$1012,$W$2,'PIB Mpal 2015-2022 Cons'!$E$5:$E$1012,$A9)</f>
        <v>22.35972873041682</v>
      </c>
      <c r="R9" s="101">
        <f>SUMIFS('PIB Mpal 2015-2022 Cons'!M$5:M$1012,'PIB Mpal 2015-2022 Cons'!$A$5:$A$1012,$W$2,'PIB Mpal 2015-2022 Cons'!$E$5:$E$1012,$A9)</f>
        <v>1034.2784287392224</v>
      </c>
      <c r="S9" s="53">
        <f>SUMIFS('PIB Mpal 2015-2022 Cons'!V$5:V$1012,'PIB Mpal 2015-2022 Cons'!$A$5:$A$1012,$W$2,'PIB Mpal 2015-2022 Cons'!$E$5:$E$1012,$A9)</f>
        <v>4809.155914827127</v>
      </c>
      <c r="T9" s="156">
        <f>SUMIFS('PIB Mpal 2015-2022 Cons'!W$5:W$1012,'PIB Mpal 2015-2022 Cons'!$A$5:$A$1012,$W$2,'PIB Mpal 2015-2022 Cons'!$E$5:$E$1012,$A9)</f>
        <v>5865.794072296766</v>
      </c>
      <c r="U9" s="51">
        <f>SUMIFS('PIB Mpal 2015-2022 Cons'!X$5:X$1012,'PIB Mpal 2015-2022 Cons'!$A$5:$A$1012,$W$2,'PIB Mpal 2015-2022 Cons'!$E$5:$E$1012,$A9)</f>
        <v>592.1439744613676</v>
      </c>
      <c r="V9" s="53">
        <f>SUMIFS('PIB Mpal 2015-2022 Cons'!Y$5:Y$1012,'PIB Mpal 2015-2022 Cons'!$A$5:$A$1012,$W$2,'PIB Mpal 2015-2022 Cons'!$E$5:$E$1012,$A9)</f>
        <v>6457.938046758134</v>
      </c>
      <c r="W9" s="94">
        <f t="shared" si="3"/>
        <v>0.04403520850253814</v>
      </c>
      <c r="X9" s="273">
        <f>INDEX(POBLACION!$C$4:$W$128,MATCH(A9,POBLACION!$A$4:$A$128,0),MATCH($W$2,POBLACION!$C$3:$W$3,0))</f>
        <v>557071</v>
      </c>
      <c r="Y9" s="263">
        <f t="shared" si="5"/>
        <v>10529.706397024374</v>
      </c>
      <c r="Z9" s="275">
        <f t="shared" si="6"/>
        <v>11592.666009823046</v>
      </c>
      <c r="AA9" s="278">
        <f t="shared" si="7"/>
        <v>4.022416261790437</v>
      </c>
      <c r="AB9" s="278">
        <f t="shared" si="7"/>
        <v>4.064183323815965</v>
      </c>
      <c r="AD9" s="437" t="s">
        <v>329</v>
      </c>
      <c r="AE9" s="438"/>
      <c r="AF9" s="438"/>
      <c r="AG9" s="438"/>
      <c r="AH9" s="438"/>
      <c r="AI9" s="439"/>
    </row>
    <row r="10" spans="1:35" ht="15">
      <c r="A10" s="35" t="s">
        <v>193</v>
      </c>
      <c r="B10" s="32" t="s">
        <v>24</v>
      </c>
      <c r="C10" s="33" t="s">
        <v>357</v>
      </c>
      <c r="D10" s="32" t="s">
        <v>30</v>
      </c>
      <c r="E10" s="51">
        <f>SUMIFS('PIB Mpal 2015-2022 Cons'!H$5:H$1012,'PIB Mpal 2015-2022 Cons'!$A$5:$A$1012,$W$2,'PIB Mpal 2015-2022 Cons'!$E$5:$E$1012,$A10)</f>
        <v>39.436509896170314</v>
      </c>
      <c r="F10" s="51">
        <f>SUMIFS('PIB Mpal 2015-2022 Cons'!I$5:I$1012,'PIB Mpal 2015-2022 Cons'!$A$5:$A$1012,$W$2,'PIB Mpal 2015-2022 Cons'!$E$5:$E$1012,$A10)</f>
        <v>20.56183542935354</v>
      </c>
      <c r="G10" s="51">
        <f>SUMIFS('PIB Mpal 2015-2022 Cons'!K$5:K$1012,'PIB Mpal 2015-2022 Cons'!$A$5:$A$1012,$W$2,'PIB Mpal 2015-2022 Cons'!$E$5:$E$1012,$A10)</f>
        <v>294.9921442869826</v>
      </c>
      <c r="H10" s="51">
        <f>SUMIFS('PIB Mpal 2015-2022 Cons'!L$5:L$1012,'PIB Mpal 2015-2022 Cons'!$A$5:$A$1012,$W$2,'PIB Mpal 2015-2022 Cons'!$E$5:$E$1012,$A10)</f>
        <v>33.45103480196893</v>
      </c>
      <c r="I10" s="51">
        <f>SUMIFS('PIB Mpal 2015-2022 Cons'!N$5:N$1012,'PIB Mpal 2015-2022 Cons'!$A$5:$A$1012,$W$2,'PIB Mpal 2015-2022 Cons'!$E$5:$E$1012,$A10)</f>
        <v>138.1629900177659</v>
      </c>
      <c r="J10" s="51">
        <f>SUMIFS('PIB Mpal 2015-2022 Cons'!O$5:O$1012,'PIB Mpal 2015-2022 Cons'!$A$5:$A$1012,$W$2,'PIB Mpal 2015-2022 Cons'!$E$5:$E$1012,$A10)</f>
        <v>154.42578098863652</v>
      </c>
      <c r="K10" s="51">
        <f>SUMIFS('PIB Mpal 2015-2022 Cons'!P$5:P$1012,'PIB Mpal 2015-2022 Cons'!$A$5:$A$1012,$W$2,'PIB Mpal 2015-2022 Cons'!$E$5:$E$1012,$A10)</f>
        <v>38.942779588629165</v>
      </c>
      <c r="L10" s="51">
        <f>SUMIFS('PIB Mpal 2015-2022 Cons'!Q$5:Q$1012,'PIB Mpal 2015-2022 Cons'!$A$5:$A$1012,$W$2,'PIB Mpal 2015-2022 Cons'!$E$5:$E$1012,$A10)</f>
        <v>21.129970602148532</v>
      </c>
      <c r="M10" s="51">
        <f>SUMIFS('PIB Mpal 2015-2022 Cons'!R$5:R$1012,'PIB Mpal 2015-2022 Cons'!$A$5:$A$1012,$W$2,'PIB Mpal 2015-2022 Cons'!$E$5:$E$1012,$A10)</f>
        <v>93.30774550933818</v>
      </c>
      <c r="N10" s="51">
        <f>SUMIFS('PIB Mpal 2015-2022 Cons'!S$5:S$1012,'PIB Mpal 2015-2022 Cons'!$A$5:$A$1012,$W$2,'PIB Mpal 2015-2022 Cons'!$E$5:$E$1012,$A10)</f>
        <v>117.78022649175519</v>
      </c>
      <c r="O10" s="51">
        <f>SUMIFS('PIB Mpal 2015-2022 Cons'!T$5:T$1012,'PIB Mpal 2015-2022 Cons'!$A$5:$A$1012,$W$2,'PIB Mpal 2015-2022 Cons'!$E$5:$E$1012,$A10)</f>
        <v>127.24911995093376</v>
      </c>
      <c r="P10" s="153">
        <f>SUMIFS('PIB Mpal 2015-2022 Cons'!U$5:U$1012,'PIB Mpal 2015-2022 Cons'!$A$5:$A$1012,$W$2,'PIB Mpal 2015-2022 Cons'!$E$5:$E$1012,$A10)</f>
        <v>48.38515102716441</v>
      </c>
      <c r="Q10" s="220">
        <f>SUMIFS('PIB Mpal 2015-2022 Cons'!J$5:J$1012,'PIB Mpal 2015-2022 Cons'!$A$5:$A$1012,$W$2,'PIB Mpal 2015-2022 Cons'!$E$5:$E$1012,$A10)</f>
        <v>59.99834532552386</v>
      </c>
      <c r="R10" s="101">
        <f>SUMIFS('PIB Mpal 2015-2022 Cons'!M$5:M$1012,'PIB Mpal 2015-2022 Cons'!$A$5:$A$1012,$W$2,'PIB Mpal 2015-2022 Cons'!$E$5:$E$1012,$A10)</f>
        <v>328.4431790889515</v>
      </c>
      <c r="S10" s="53">
        <f>SUMIFS('PIB Mpal 2015-2022 Cons'!V$5:V$1012,'PIB Mpal 2015-2022 Cons'!$A$5:$A$1012,$W$2,'PIB Mpal 2015-2022 Cons'!$E$5:$E$1012,$A10)</f>
        <v>739.3837641763716</v>
      </c>
      <c r="T10" s="156">
        <f>SUMIFS('PIB Mpal 2015-2022 Cons'!W$5:W$1012,'PIB Mpal 2015-2022 Cons'!$A$5:$A$1012,$W$2,'PIB Mpal 2015-2022 Cons'!$E$5:$E$1012,$A10)</f>
        <v>1127.825288590847</v>
      </c>
      <c r="U10" s="51">
        <f>SUMIFS('PIB Mpal 2015-2022 Cons'!X$5:X$1012,'PIB Mpal 2015-2022 Cons'!$A$5:$A$1012,$W$2,'PIB Mpal 2015-2022 Cons'!$E$5:$E$1012,$A10)</f>
        <v>121.56375461820704</v>
      </c>
      <c r="V10" s="53">
        <f>SUMIFS('PIB Mpal 2015-2022 Cons'!Y$5:Y$1012,'PIB Mpal 2015-2022 Cons'!$A$5:$A$1012,$W$2,'PIB Mpal 2015-2022 Cons'!$E$5:$E$1012,$A10)</f>
        <v>1249.389043209054</v>
      </c>
      <c r="W10" s="94">
        <f t="shared" si="3"/>
        <v>0.008519299290292165</v>
      </c>
      <c r="X10" s="273">
        <f>INDEX(POBLACION!$C$4:$W$128,MATCH(A10,POBLACION!$A$4:$A$128,0),MATCH($W$2,POBLACION!$C$3:$W$3,0))</f>
        <v>84631</v>
      </c>
      <c r="Y10" s="263">
        <f t="shared" si="5"/>
        <v>13326.38499593349</v>
      </c>
      <c r="Z10" s="275">
        <f t="shared" si="6"/>
        <v>14762.78246988756</v>
      </c>
      <c r="AA10" s="278">
        <f t="shared" si="7"/>
        <v>4.124712355772448</v>
      </c>
      <c r="AB10" s="278">
        <f t="shared" si="7"/>
        <v>4.169168220456615</v>
      </c>
      <c r="AD10" s="440" t="s">
        <v>11</v>
      </c>
      <c r="AE10" s="441"/>
      <c r="AF10" s="441"/>
      <c r="AG10" s="441"/>
      <c r="AH10" s="441"/>
      <c r="AI10" s="442"/>
    </row>
    <row r="11" spans="1:35" ht="15">
      <c r="A11" s="35" t="s">
        <v>194</v>
      </c>
      <c r="B11" s="32" t="s">
        <v>24</v>
      </c>
      <c r="C11" s="33" t="s">
        <v>357</v>
      </c>
      <c r="D11" s="32" t="s">
        <v>31</v>
      </c>
      <c r="E11" s="51">
        <f>SUMIFS('PIB Mpal 2015-2022 Cons'!H$5:H$1012,'PIB Mpal 2015-2022 Cons'!$A$5:$A$1012,$W$2,'PIB Mpal 2015-2022 Cons'!$E$5:$E$1012,$A11)</f>
        <v>4.073828212109418</v>
      </c>
      <c r="F11" s="51">
        <f>SUMIFS('PIB Mpal 2015-2022 Cons'!I$5:I$1012,'PIB Mpal 2015-2022 Cons'!$A$5:$A$1012,$W$2,'PIB Mpal 2015-2022 Cons'!$E$5:$E$1012,$A11)</f>
        <v>2.2250342544998882</v>
      </c>
      <c r="G11" s="51">
        <f>SUMIFS('PIB Mpal 2015-2022 Cons'!K$5:K$1012,'PIB Mpal 2015-2022 Cons'!$A$5:$A$1012,$W$2,'PIB Mpal 2015-2022 Cons'!$E$5:$E$1012,$A11)</f>
        <v>548.0796650248404</v>
      </c>
      <c r="H11" s="51">
        <f>SUMIFS('PIB Mpal 2015-2022 Cons'!L$5:L$1012,'PIB Mpal 2015-2022 Cons'!$A$5:$A$1012,$W$2,'PIB Mpal 2015-2022 Cons'!$E$5:$E$1012,$A11)</f>
        <v>83.67727901675637</v>
      </c>
      <c r="I11" s="51">
        <f>SUMIFS('PIB Mpal 2015-2022 Cons'!N$5:N$1012,'PIB Mpal 2015-2022 Cons'!$A$5:$A$1012,$W$2,'PIB Mpal 2015-2022 Cons'!$E$5:$E$1012,$A11)</f>
        <v>163.33478119414403</v>
      </c>
      <c r="J11" s="51">
        <f>SUMIFS('PIB Mpal 2015-2022 Cons'!O$5:O$1012,'PIB Mpal 2015-2022 Cons'!$A$5:$A$1012,$W$2,'PIB Mpal 2015-2022 Cons'!$E$5:$E$1012,$A11)</f>
        <v>166.98352297825323</v>
      </c>
      <c r="K11" s="51">
        <f>SUMIFS('PIB Mpal 2015-2022 Cons'!P$5:P$1012,'PIB Mpal 2015-2022 Cons'!$A$5:$A$1012,$W$2,'PIB Mpal 2015-2022 Cons'!$E$5:$E$1012,$A11)</f>
        <v>39.03185899199044</v>
      </c>
      <c r="L11" s="51">
        <f>SUMIFS('PIB Mpal 2015-2022 Cons'!Q$5:Q$1012,'PIB Mpal 2015-2022 Cons'!$A$5:$A$1012,$W$2,'PIB Mpal 2015-2022 Cons'!$E$5:$E$1012,$A11)</f>
        <v>17.285283856866002</v>
      </c>
      <c r="M11" s="51">
        <f>SUMIFS('PIB Mpal 2015-2022 Cons'!R$5:R$1012,'PIB Mpal 2015-2022 Cons'!$A$5:$A$1012,$W$2,'PIB Mpal 2015-2022 Cons'!$E$5:$E$1012,$A11)</f>
        <v>93.60396446052835</v>
      </c>
      <c r="N11" s="51">
        <f>SUMIFS('PIB Mpal 2015-2022 Cons'!S$5:S$1012,'PIB Mpal 2015-2022 Cons'!$A$5:$A$1012,$W$2,'PIB Mpal 2015-2022 Cons'!$E$5:$E$1012,$A11)</f>
        <v>113.81121097327473</v>
      </c>
      <c r="O11" s="51">
        <f>SUMIFS('PIB Mpal 2015-2022 Cons'!T$5:T$1012,'PIB Mpal 2015-2022 Cons'!$A$5:$A$1012,$W$2,'PIB Mpal 2015-2022 Cons'!$E$5:$E$1012,$A11)</f>
        <v>84.48256625054218</v>
      </c>
      <c r="P11" s="153">
        <f>SUMIFS('PIB Mpal 2015-2022 Cons'!U$5:U$1012,'PIB Mpal 2015-2022 Cons'!$A$5:$A$1012,$W$2,'PIB Mpal 2015-2022 Cons'!$E$5:$E$1012,$A11)</f>
        <v>42.946931119322166</v>
      </c>
      <c r="Q11" s="220">
        <f>SUMIFS('PIB Mpal 2015-2022 Cons'!J$5:J$1012,'PIB Mpal 2015-2022 Cons'!$A$5:$A$1012,$W$2,'PIB Mpal 2015-2022 Cons'!$E$5:$E$1012,$A11)</f>
        <v>6.298862466609306</v>
      </c>
      <c r="R11" s="101">
        <f>SUMIFS('PIB Mpal 2015-2022 Cons'!M$5:M$1012,'PIB Mpal 2015-2022 Cons'!$A$5:$A$1012,$W$2,'PIB Mpal 2015-2022 Cons'!$E$5:$E$1012,$A11)</f>
        <v>631.7569440415969</v>
      </c>
      <c r="S11" s="53">
        <f>SUMIFS('PIB Mpal 2015-2022 Cons'!V$5:V$1012,'PIB Mpal 2015-2022 Cons'!$A$5:$A$1012,$W$2,'PIB Mpal 2015-2022 Cons'!$E$5:$E$1012,$A11)</f>
        <v>721.480119824921</v>
      </c>
      <c r="T11" s="156">
        <f>SUMIFS('PIB Mpal 2015-2022 Cons'!W$5:W$1012,'PIB Mpal 2015-2022 Cons'!$A$5:$A$1012,$W$2,'PIB Mpal 2015-2022 Cons'!$E$5:$E$1012,$A11)</f>
        <v>1359.5359263331272</v>
      </c>
      <c r="U11" s="51">
        <f>SUMIFS('PIB Mpal 2015-2022 Cons'!X$5:X$1012,'PIB Mpal 2015-2022 Cons'!$A$5:$A$1012,$W$2,'PIB Mpal 2015-2022 Cons'!$E$5:$E$1012,$A11)</f>
        <v>141.90131481009254</v>
      </c>
      <c r="V11" s="53">
        <f>SUMIFS('PIB Mpal 2015-2022 Cons'!Y$5:Y$1012,'PIB Mpal 2015-2022 Cons'!$A$5:$A$1012,$W$2,'PIB Mpal 2015-2022 Cons'!$E$5:$E$1012,$A11)</f>
        <v>1501.4372411432198</v>
      </c>
      <c r="W11" s="94">
        <f t="shared" si="3"/>
        <v>0.010237958538547365</v>
      </c>
      <c r="X11" s="273">
        <f>INDEX(POBLACION!$C$4:$W$128,MATCH(A11,POBLACION!$A$4:$A$128,0),MATCH($W$2,POBLACION!$C$3:$W$3,0))</f>
        <v>82781</v>
      </c>
      <c r="Y11" s="263">
        <f t="shared" si="5"/>
        <v>16423.284646635424</v>
      </c>
      <c r="Z11" s="275">
        <f t="shared" si="6"/>
        <v>18137.46199180029</v>
      </c>
      <c r="AA11" s="278">
        <f t="shared" si="7"/>
        <v>4.215460020094586</v>
      </c>
      <c r="AB11" s="278">
        <f t="shared" si="7"/>
        <v>4.258576515355168</v>
      </c>
      <c r="AD11" s="450" t="s">
        <v>422</v>
      </c>
      <c r="AE11" s="451"/>
      <c r="AF11" s="451"/>
      <c r="AG11" s="451"/>
      <c r="AH11" s="451"/>
      <c r="AI11" s="452"/>
    </row>
    <row r="12" spans="1:35" ht="15">
      <c r="A12" s="35" t="s">
        <v>195</v>
      </c>
      <c r="B12" s="32" t="s">
        <v>24</v>
      </c>
      <c r="C12" s="33" t="s">
        <v>357</v>
      </c>
      <c r="D12" s="32" t="s">
        <v>32</v>
      </c>
      <c r="E12" s="51">
        <f>SUMIFS('PIB Mpal 2015-2022 Cons'!H$5:H$1012,'PIB Mpal 2015-2022 Cons'!$A$5:$A$1012,$W$2,'PIB Mpal 2015-2022 Cons'!$E$5:$E$1012,$A12)</f>
        <v>17.08862044927844</v>
      </c>
      <c r="F12" s="51">
        <f>SUMIFS('PIB Mpal 2015-2022 Cons'!I$5:I$1012,'PIB Mpal 2015-2022 Cons'!$A$5:$A$1012,$W$2,'PIB Mpal 2015-2022 Cons'!$E$5:$E$1012,$A12)</f>
        <v>0</v>
      </c>
      <c r="G12" s="51">
        <f>SUMIFS('PIB Mpal 2015-2022 Cons'!K$5:K$1012,'PIB Mpal 2015-2022 Cons'!$A$5:$A$1012,$W$2,'PIB Mpal 2015-2022 Cons'!$E$5:$E$1012,$A12)</f>
        <v>2032.2445443803472</v>
      </c>
      <c r="H12" s="51">
        <f>SUMIFS('PIB Mpal 2015-2022 Cons'!L$5:L$1012,'PIB Mpal 2015-2022 Cons'!$A$5:$A$1012,$W$2,'PIB Mpal 2015-2022 Cons'!$E$5:$E$1012,$A12)</f>
        <v>162.33584626031717</v>
      </c>
      <c r="I12" s="51">
        <f>SUMIFS('PIB Mpal 2015-2022 Cons'!N$5:N$1012,'PIB Mpal 2015-2022 Cons'!$A$5:$A$1012,$W$2,'PIB Mpal 2015-2022 Cons'!$E$5:$E$1012,$A12)</f>
        <v>501.68859554026716</v>
      </c>
      <c r="J12" s="51">
        <f>SUMIFS('PIB Mpal 2015-2022 Cons'!O$5:O$1012,'PIB Mpal 2015-2022 Cons'!$A$5:$A$1012,$W$2,'PIB Mpal 2015-2022 Cons'!$E$5:$E$1012,$A12)</f>
        <v>1629.4047593150024</v>
      </c>
      <c r="K12" s="51">
        <f>SUMIFS('PIB Mpal 2015-2022 Cons'!P$5:P$1012,'PIB Mpal 2015-2022 Cons'!$A$5:$A$1012,$W$2,'PIB Mpal 2015-2022 Cons'!$E$5:$E$1012,$A12)</f>
        <v>331.76595832463073</v>
      </c>
      <c r="L12" s="51">
        <f>SUMIFS('PIB Mpal 2015-2022 Cons'!Q$5:Q$1012,'PIB Mpal 2015-2022 Cons'!$A$5:$A$1012,$W$2,'PIB Mpal 2015-2022 Cons'!$E$5:$E$1012,$A12)</f>
        <v>463.41032168317804</v>
      </c>
      <c r="M12" s="51">
        <f>SUMIFS('PIB Mpal 2015-2022 Cons'!R$5:R$1012,'PIB Mpal 2015-2022 Cons'!$A$5:$A$1012,$W$2,'PIB Mpal 2015-2022 Cons'!$E$5:$E$1012,$A12)</f>
        <v>1189.0682776817441</v>
      </c>
      <c r="N12" s="51">
        <f>SUMIFS('PIB Mpal 2015-2022 Cons'!S$5:S$1012,'PIB Mpal 2015-2022 Cons'!$A$5:$A$1012,$W$2,'PIB Mpal 2015-2022 Cons'!$E$5:$E$1012,$A12)</f>
        <v>952.1314254725754</v>
      </c>
      <c r="O12" s="51">
        <f>SUMIFS('PIB Mpal 2015-2022 Cons'!T$5:T$1012,'PIB Mpal 2015-2022 Cons'!$A$5:$A$1012,$W$2,'PIB Mpal 2015-2022 Cons'!$E$5:$E$1012,$A12)</f>
        <v>952.7614398779631</v>
      </c>
      <c r="P12" s="153">
        <f>SUMIFS('PIB Mpal 2015-2022 Cons'!U$5:U$1012,'PIB Mpal 2015-2022 Cons'!$A$5:$A$1012,$W$2,'PIB Mpal 2015-2022 Cons'!$E$5:$E$1012,$A12)</f>
        <v>483.98082334287</v>
      </c>
      <c r="Q12" s="220">
        <f>SUMIFS('PIB Mpal 2015-2022 Cons'!J$5:J$1012,'PIB Mpal 2015-2022 Cons'!$A$5:$A$1012,$W$2,'PIB Mpal 2015-2022 Cons'!$E$5:$E$1012,$A12)</f>
        <v>17.08862044927844</v>
      </c>
      <c r="R12" s="101">
        <f>SUMIFS('PIB Mpal 2015-2022 Cons'!M$5:M$1012,'PIB Mpal 2015-2022 Cons'!$A$5:$A$1012,$W$2,'PIB Mpal 2015-2022 Cons'!$E$5:$E$1012,$A12)</f>
        <v>2194.5803906406645</v>
      </c>
      <c r="S12" s="53">
        <f>SUMIFS('PIB Mpal 2015-2022 Cons'!V$5:V$1012,'PIB Mpal 2015-2022 Cons'!$A$5:$A$1012,$W$2,'PIB Mpal 2015-2022 Cons'!$E$5:$E$1012,$A12)</f>
        <v>6504.211601238232</v>
      </c>
      <c r="T12" s="156">
        <f>SUMIFS('PIB Mpal 2015-2022 Cons'!W$5:W$1012,'PIB Mpal 2015-2022 Cons'!$A$5:$A$1012,$W$2,'PIB Mpal 2015-2022 Cons'!$E$5:$E$1012,$A12)</f>
        <v>8715.880612328176</v>
      </c>
      <c r="U12" s="51">
        <f>SUMIFS('PIB Mpal 2015-2022 Cons'!X$5:X$1012,'PIB Mpal 2015-2022 Cons'!$A$5:$A$1012,$W$2,'PIB Mpal 2015-2022 Cons'!$E$5:$E$1012,$A12)</f>
        <v>883.9718882663578</v>
      </c>
      <c r="V12" s="53">
        <f>SUMIFS('PIB Mpal 2015-2022 Cons'!Y$5:Y$1012,'PIB Mpal 2015-2022 Cons'!$A$5:$A$1012,$W$2,'PIB Mpal 2015-2022 Cons'!$E$5:$E$1012,$A12)</f>
        <v>9599.852500594534</v>
      </c>
      <c r="W12" s="94">
        <f t="shared" si="3"/>
        <v>0.06545920747404854</v>
      </c>
      <c r="X12" s="273">
        <f>INDEX(POBLACION!$C$4:$W$128,MATCH(A12,POBLACION!$A$4:$A$128,0),MATCH($W$2,POBLACION!$C$3:$W$3,0))</f>
        <v>244188</v>
      </c>
      <c r="Y12" s="263">
        <f t="shared" si="5"/>
        <v>35693.320770587314</v>
      </c>
      <c r="Z12" s="275">
        <f t="shared" si="6"/>
        <v>39313.367162164126</v>
      </c>
      <c r="AA12" s="278">
        <f t="shared" si="7"/>
        <v>4.552586954939454</v>
      </c>
      <c r="AB12" s="278">
        <f t="shared" si="7"/>
        <v>4.594540242429135</v>
      </c>
      <c r="AD12" s="437" t="s">
        <v>423</v>
      </c>
      <c r="AE12" s="438"/>
      <c r="AF12" s="438"/>
      <c r="AG12" s="438"/>
      <c r="AH12" s="438"/>
      <c r="AI12" s="439"/>
    </row>
    <row r="13" spans="1:35" ht="15">
      <c r="A13" s="35" t="s">
        <v>196</v>
      </c>
      <c r="B13" s="32" t="s">
        <v>24</v>
      </c>
      <c r="C13" s="33" t="s">
        <v>357</v>
      </c>
      <c r="D13" s="32" t="s">
        <v>33</v>
      </c>
      <c r="E13" s="51">
        <f>SUMIFS('PIB Mpal 2015-2022 Cons'!H$5:H$1012,'PIB Mpal 2015-2022 Cons'!$A$5:$A$1012,$W$2,'PIB Mpal 2015-2022 Cons'!$E$5:$E$1012,$A13)</f>
        <v>79.03194977519436</v>
      </c>
      <c r="F13" s="51">
        <f>SUMIFS('PIB Mpal 2015-2022 Cons'!I$5:I$1012,'PIB Mpal 2015-2022 Cons'!$A$5:$A$1012,$W$2,'PIB Mpal 2015-2022 Cons'!$E$5:$E$1012,$A13)</f>
        <v>75.9568129899295</v>
      </c>
      <c r="G13" s="51">
        <f>SUMIFS('PIB Mpal 2015-2022 Cons'!K$5:K$1012,'PIB Mpal 2015-2022 Cons'!$A$5:$A$1012,$W$2,'PIB Mpal 2015-2022 Cons'!$E$5:$E$1012,$A13)</f>
        <v>1267.221906380824</v>
      </c>
      <c r="H13" s="51">
        <f>SUMIFS('PIB Mpal 2015-2022 Cons'!L$5:L$1012,'PIB Mpal 2015-2022 Cons'!$A$5:$A$1012,$W$2,'PIB Mpal 2015-2022 Cons'!$E$5:$E$1012,$A13)</f>
        <v>267.8879414891411</v>
      </c>
      <c r="I13" s="51">
        <f>SUMIFS('PIB Mpal 2015-2022 Cons'!N$5:N$1012,'PIB Mpal 2015-2022 Cons'!$A$5:$A$1012,$W$2,'PIB Mpal 2015-2022 Cons'!$E$5:$E$1012,$A13)</f>
        <v>83.48532946951386</v>
      </c>
      <c r="J13" s="51">
        <f>SUMIFS('PIB Mpal 2015-2022 Cons'!O$5:O$1012,'PIB Mpal 2015-2022 Cons'!$A$5:$A$1012,$W$2,'PIB Mpal 2015-2022 Cons'!$E$5:$E$1012,$A13)</f>
        <v>288.3476640126814</v>
      </c>
      <c r="K13" s="51">
        <f>SUMIFS('PIB Mpal 2015-2022 Cons'!P$5:P$1012,'PIB Mpal 2015-2022 Cons'!$A$5:$A$1012,$W$2,'PIB Mpal 2015-2022 Cons'!$E$5:$E$1012,$A13)</f>
        <v>34.87513846529491</v>
      </c>
      <c r="L13" s="51">
        <f>SUMIFS('PIB Mpal 2015-2022 Cons'!Q$5:Q$1012,'PIB Mpal 2015-2022 Cons'!$A$5:$A$1012,$W$2,'PIB Mpal 2015-2022 Cons'!$E$5:$E$1012,$A13)</f>
        <v>19.53872051671398</v>
      </c>
      <c r="M13" s="51">
        <f>SUMIFS('PIB Mpal 2015-2022 Cons'!R$5:R$1012,'PIB Mpal 2015-2022 Cons'!$A$5:$A$1012,$W$2,'PIB Mpal 2015-2022 Cons'!$E$5:$E$1012,$A13)</f>
        <v>95.36708197653536</v>
      </c>
      <c r="N13" s="51">
        <f>SUMIFS('PIB Mpal 2015-2022 Cons'!S$5:S$1012,'PIB Mpal 2015-2022 Cons'!$A$5:$A$1012,$W$2,'PIB Mpal 2015-2022 Cons'!$E$5:$E$1012,$A13)</f>
        <v>112.15520137185095</v>
      </c>
      <c r="O13" s="51">
        <f>SUMIFS('PIB Mpal 2015-2022 Cons'!T$5:T$1012,'PIB Mpal 2015-2022 Cons'!$A$5:$A$1012,$W$2,'PIB Mpal 2015-2022 Cons'!$E$5:$E$1012,$A13)</f>
        <v>90.55961642685651</v>
      </c>
      <c r="P13" s="153">
        <f>SUMIFS('PIB Mpal 2015-2022 Cons'!U$5:U$1012,'PIB Mpal 2015-2022 Cons'!$A$5:$A$1012,$W$2,'PIB Mpal 2015-2022 Cons'!$E$5:$E$1012,$A13)</f>
        <v>43.51316764613549</v>
      </c>
      <c r="Q13" s="220">
        <f>SUMIFS('PIB Mpal 2015-2022 Cons'!J$5:J$1012,'PIB Mpal 2015-2022 Cons'!$A$5:$A$1012,$W$2,'PIB Mpal 2015-2022 Cons'!$E$5:$E$1012,$A13)</f>
        <v>154.98876276512385</v>
      </c>
      <c r="R13" s="101">
        <f>SUMIFS('PIB Mpal 2015-2022 Cons'!M$5:M$1012,'PIB Mpal 2015-2022 Cons'!$A$5:$A$1012,$W$2,'PIB Mpal 2015-2022 Cons'!$E$5:$E$1012,$A13)</f>
        <v>1535.109847869965</v>
      </c>
      <c r="S13" s="53">
        <f>SUMIFS('PIB Mpal 2015-2022 Cons'!V$5:V$1012,'PIB Mpal 2015-2022 Cons'!$A$5:$A$1012,$W$2,'PIB Mpal 2015-2022 Cons'!$E$5:$E$1012,$A13)</f>
        <v>767.8419198855823</v>
      </c>
      <c r="T13" s="156">
        <f>SUMIFS('PIB Mpal 2015-2022 Cons'!W$5:W$1012,'PIB Mpal 2015-2022 Cons'!$A$5:$A$1012,$W$2,'PIB Mpal 2015-2022 Cons'!$E$5:$E$1012,$A13)</f>
        <v>2457.940530520671</v>
      </c>
      <c r="U13" s="51">
        <f>SUMIFS('PIB Mpal 2015-2022 Cons'!X$5:X$1012,'PIB Mpal 2015-2022 Cons'!$A$5:$A$1012,$W$2,'PIB Mpal 2015-2022 Cons'!$E$5:$E$1012,$A13)</f>
        <v>260.55659109277536</v>
      </c>
      <c r="V13" s="53">
        <f>SUMIFS('PIB Mpal 2015-2022 Cons'!Y$5:Y$1012,'PIB Mpal 2015-2022 Cons'!$A$5:$A$1012,$W$2,'PIB Mpal 2015-2022 Cons'!$E$5:$E$1012,$A13)</f>
        <v>2718.4971216134463</v>
      </c>
      <c r="W13" s="94">
        <f t="shared" si="3"/>
        <v>0.01853681263230634</v>
      </c>
      <c r="X13" s="273">
        <f>INDEX(POBLACION!$C$4:$W$128,MATCH(A13,POBLACION!$A$4:$A$128,0),MATCH($W$2,POBLACION!$C$3:$W$3,0))</f>
        <v>54986</v>
      </c>
      <c r="Y13" s="263">
        <f t="shared" si="5"/>
        <v>44701.20631652913</v>
      </c>
      <c r="Z13" s="275">
        <f t="shared" si="6"/>
        <v>49439.80507062609</v>
      </c>
      <c r="AA13" s="278">
        <f t="shared" si="7"/>
        <v>4.65031924325594</v>
      </c>
      <c r="AB13" s="278">
        <f t="shared" si="7"/>
        <v>4.6940767497644496</v>
      </c>
      <c r="AD13" s="437" t="s">
        <v>424</v>
      </c>
      <c r="AE13" s="438"/>
      <c r="AF13" s="438"/>
      <c r="AG13" s="438"/>
      <c r="AH13" s="438"/>
      <c r="AI13" s="439"/>
    </row>
    <row r="14" spans="1:35" ht="15">
      <c r="A14" s="35" t="s">
        <v>197</v>
      </c>
      <c r="B14" s="32" t="s">
        <v>24</v>
      </c>
      <c r="C14" s="33" t="s">
        <v>357</v>
      </c>
      <c r="D14" s="32" t="s">
        <v>34</v>
      </c>
      <c r="E14" s="51">
        <f>SUMIFS('PIB Mpal 2015-2022 Cons'!H$5:H$1012,'PIB Mpal 2015-2022 Cons'!$A$5:$A$1012,$W$2,'PIB Mpal 2015-2022 Cons'!$E$5:$E$1012,$A14)</f>
        <v>0.1338912786617804</v>
      </c>
      <c r="F14" s="51">
        <f>SUMIFS('PIB Mpal 2015-2022 Cons'!I$5:I$1012,'PIB Mpal 2015-2022 Cons'!$A$5:$A$1012,$W$2,'PIB Mpal 2015-2022 Cons'!$E$5:$E$1012,$A14)</f>
        <v>0.4272540905954586</v>
      </c>
      <c r="G14" s="51">
        <f>SUMIFS('PIB Mpal 2015-2022 Cons'!K$5:K$1012,'PIB Mpal 2015-2022 Cons'!$A$5:$A$1012,$W$2,'PIB Mpal 2015-2022 Cons'!$E$5:$E$1012,$A14)</f>
        <v>2517.0483833429666</v>
      </c>
      <c r="H14" s="51">
        <f>SUMIFS('PIB Mpal 2015-2022 Cons'!L$5:L$1012,'PIB Mpal 2015-2022 Cons'!$A$5:$A$1012,$W$2,'PIB Mpal 2015-2022 Cons'!$E$5:$E$1012,$A14)</f>
        <v>443.14779990770796</v>
      </c>
      <c r="I14" s="51">
        <f>SUMIFS('PIB Mpal 2015-2022 Cons'!N$5:N$1012,'PIB Mpal 2015-2022 Cons'!$A$5:$A$1012,$W$2,'PIB Mpal 2015-2022 Cons'!$E$5:$E$1012,$A14)</f>
        <v>193.88046844753174</v>
      </c>
      <c r="J14" s="51">
        <f>SUMIFS('PIB Mpal 2015-2022 Cons'!O$5:O$1012,'PIB Mpal 2015-2022 Cons'!$A$5:$A$1012,$W$2,'PIB Mpal 2015-2022 Cons'!$E$5:$E$1012,$A14)</f>
        <v>1621.0832823609746</v>
      </c>
      <c r="K14" s="51">
        <f>SUMIFS('PIB Mpal 2015-2022 Cons'!P$5:P$1012,'PIB Mpal 2015-2022 Cons'!$A$5:$A$1012,$W$2,'PIB Mpal 2015-2022 Cons'!$E$5:$E$1012,$A14)</f>
        <v>273.50440290133196</v>
      </c>
      <c r="L14" s="51">
        <f>SUMIFS('PIB Mpal 2015-2022 Cons'!Q$5:Q$1012,'PIB Mpal 2015-2022 Cons'!$A$5:$A$1012,$W$2,'PIB Mpal 2015-2022 Cons'!$E$5:$E$1012,$A14)</f>
        <v>224.34465011501595</v>
      </c>
      <c r="M14" s="51">
        <f>SUMIFS('PIB Mpal 2015-2022 Cons'!R$5:R$1012,'PIB Mpal 2015-2022 Cons'!$A$5:$A$1012,$W$2,'PIB Mpal 2015-2022 Cons'!$E$5:$E$1012,$A14)</f>
        <v>779.0725312486052</v>
      </c>
      <c r="N14" s="51">
        <f>SUMIFS('PIB Mpal 2015-2022 Cons'!S$5:S$1012,'PIB Mpal 2015-2022 Cons'!$A$5:$A$1012,$W$2,'PIB Mpal 2015-2022 Cons'!$E$5:$E$1012,$A14)</f>
        <v>680.9877242047887</v>
      </c>
      <c r="O14" s="51">
        <f>SUMIFS('PIB Mpal 2015-2022 Cons'!T$5:T$1012,'PIB Mpal 2015-2022 Cons'!$A$5:$A$1012,$W$2,'PIB Mpal 2015-2022 Cons'!$E$5:$E$1012,$A14)</f>
        <v>718.0731778295742</v>
      </c>
      <c r="P14" s="153">
        <f>SUMIFS('PIB Mpal 2015-2022 Cons'!U$5:U$1012,'PIB Mpal 2015-2022 Cons'!$A$5:$A$1012,$W$2,'PIB Mpal 2015-2022 Cons'!$E$5:$E$1012,$A14)</f>
        <v>325.0270761691846</v>
      </c>
      <c r="Q14" s="220">
        <f>SUMIFS('PIB Mpal 2015-2022 Cons'!J$5:J$1012,'PIB Mpal 2015-2022 Cons'!$A$5:$A$1012,$W$2,'PIB Mpal 2015-2022 Cons'!$E$5:$E$1012,$A14)</f>
        <v>0.561145369257239</v>
      </c>
      <c r="R14" s="101">
        <f>SUMIFS('PIB Mpal 2015-2022 Cons'!M$5:M$1012,'PIB Mpal 2015-2022 Cons'!$A$5:$A$1012,$W$2,'PIB Mpal 2015-2022 Cons'!$E$5:$E$1012,$A14)</f>
        <v>2960.1961832506745</v>
      </c>
      <c r="S14" s="53">
        <f>SUMIFS('PIB Mpal 2015-2022 Cons'!V$5:V$1012,'PIB Mpal 2015-2022 Cons'!$A$5:$A$1012,$W$2,'PIB Mpal 2015-2022 Cons'!$E$5:$E$1012,$A14)</f>
        <v>4815.973313277007</v>
      </c>
      <c r="T14" s="156">
        <f>SUMIFS('PIB Mpal 2015-2022 Cons'!W$5:W$1012,'PIB Mpal 2015-2022 Cons'!$A$5:$A$1012,$W$2,'PIB Mpal 2015-2022 Cons'!$E$5:$E$1012,$A14)</f>
        <v>7776.730641896939</v>
      </c>
      <c r="U14" s="51">
        <f>SUMIFS('PIB Mpal 2015-2022 Cons'!X$5:X$1012,'PIB Mpal 2015-2022 Cons'!$A$5:$A$1012,$W$2,'PIB Mpal 2015-2022 Cons'!$E$5:$E$1012,$A14)</f>
        <v>785.1484604844231</v>
      </c>
      <c r="V14" s="53">
        <f>SUMIFS('PIB Mpal 2015-2022 Cons'!Y$5:Y$1012,'PIB Mpal 2015-2022 Cons'!$A$5:$A$1012,$W$2,'PIB Mpal 2015-2022 Cons'!$E$5:$E$1012,$A14)</f>
        <v>8561.879102381363</v>
      </c>
      <c r="W14" s="94">
        <f t="shared" si="3"/>
        <v>0.058381503309117753</v>
      </c>
      <c r="X14" s="273">
        <f>INDEX(POBLACION!$C$4:$W$128,MATCH(A14,POBLACION!$A$4:$A$128,0),MATCH($W$2,POBLACION!$C$3:$W$3,0))</f>
        <v>294328</v>
      </c>
      <c r="Y14" s="263">
        <f t="shared" si="5"/>
        <v>26421.987177220442</v>
      </c>
      <c r="Z14" s="275">
        <f t="shared" si="6"/>
        <v>29089.58407756436</v>
      </c>
      <c r="AA14" s="278">
        <f t="shared" si="7"/>
        <v>4.421965477458942</v>
      </c>
      <c r="AB14" s="278">
        <f t="shared" si="7"/>
        <v>4.46373751175548</v>
      </c>
      <c r="AD14" s="437" t="s">
        <v>336</v>
      </c>
      <c r="AE14" s="438"/>
      <c r="AF14" s="438"/>
      <c r="AG14" s="438"/>
      <c r="AH14" s="438"/>
      <c r="AI14" s="439"/>
    </row>
    <row r="15" spans="1:35" ht="15">
      <c r="A15" s="35" t="s">
        <v>198</v>
      </c>
      <c r="B15" s="32" t="s">
        <v>24</v>
      </c>
      <c r="C15" s="33" t="s">
        <v>357</v>
      </c>
      <c r="D15" s="32" t="s">
        <v>35</v>
      </c>
      <c r="E15" s="51">
        <f>SUMIFS('PIB Mpal 2015-2022 Cons'!H$5:H$1012,'PIB Mpal 2015-2022 Cons'!$A$5:$A$1012,$W$2,'PIB Mpal 2015-2022 Cons'!$E$5:$E$1012,$A15)</f>
        <v>4.7132145661477844</v>
      </c>
      <c r="F15" s="51">
        <f>SUMIFS('PIB Mpal 2015-2022 Cons'!I$5:I$1012,'PIB Mpal 2015-2022 Cons'!$A$5:$A$1012,$W$2,'PIB Mpal 2015-2022 Cons'!$E$5:$E$1012,$A15)</f>
        <v>0</v>
      </c>
      <c r="G15" s="51">
        <f>SUMIFS('PIB Mpal 2015-2022 Cons'!K$5:K$1012,'PIB Mpal 2015-2022 Cons'!$A$5:$A$1012,$W$2,'PIB Mpal 2015-2022 Cons'!$E$5:$E$1012,$A15)</f>
        <v>932.7879201278238</v>
      </c>
      <c r="H15" s="51">
        <f>SUMIFS('PIB Mpal 2015-2022 Cons'!L$5:L$1012,'PIB Mpal 2015-2022 Cons'!$A$5:$A$1012,$W$2,'PIB Mpal 2015-2022 Cons'!$E$5:$E$1012,$A15)</f>
        <v>81.44882546079464</v>
      </c>
      <c r="I15" s="51">
        <f>SUMIFS('PIB Mpal 2015-2022 Cons'!N$5:N$1012,'PIB Mpal 2015-2022 Cons'!$A$5:$A$1012,$W$2,'PIB Mpal 2015-2022 Cons'!$E$5:$E$1012,$A15)</f>
        <v>128.12512859482686</v>
      </c>
      <c r="J15" s="51">
        <f>SUMIFS('PIB Mpal 2015-2022 Cons'!O$5:O$1012,'PIB Mpal 2015-2022 Cons'!$A$5:$A$1012,$W$2,'PIB Mpal 2015-2022 Cons'!$E$5:$E$1012,$A15)</f>
        <v>242.16316929715546</v>
      </c>
      <c r="K15" s="51">
        <f>SUMIFS('PIB Mpal 2015-2022 Cons'!P$5:P$1012,'PIB Mpal 2015-2022 Cons'!$A$5:$A$1012,$W$2,'PIB Mpal 2015-2022 Cons'!$E$5:$E$1012,$A15)</f>
        <v>58.20178470685966</v>
      </c>
      <c r="L15" s="51">
        <f>SUMIFS('PIB Mpal 2015-2022 Cons'!Q$5:Q$1012,'PIB Mpal 2015-2022 Cons'!$A$5:$A$1012,$W$2,'PIB Mpal 2015-2022 Cons'!$E$5:$E$1012,$A15)</f>
        <v>21.264804114140578</v>
      </c>
      <c r="M15" s="51">
        <f>SUMIFS('PIB Mpal 2015-2022 Cons'!R$5:R$1012,'PIB Mpal 2015-2022 Cons'!$A$5:$A$1012,$W$2,'PIB Mpal 2015-2022 Cons'!$E$5:$E$1012,$A15)</f>
        <v>167.69289107196644</v>
      </c>
      <c r="N15" s="51">
        <f>SUMIFS('PIB Mpal 2015-2022 Cons'!S$5:S$1012,'PIB Mpal 2015-2022 Cons'!$A$5:$A$1012,$W$2,'PIB Mpal 2015-2022 Cons'!$E$5:$E$1012,$A15)</f>
        <v>142.45194317892495</v>
      </c>
      <c r="O15" s="51">
        <f>SUMIFS('PIB Mpal 2015-2022 Cons'!T$5:T$1012,'PIB Mpal 2015-2022 Cons'!$A$5:$A$1012,$W$2,'PIB Mpal 2015-2022 Cons'!$E$5:$E$1012,$A15)</f>
        <v>98.1493768880997</v>
      </c>
      <c r="P15" s="153">
        <f>SUMIFS('PIB Mpal 2015-2022 Cons'!U$5:U$1012,'PIB Mpal 2015-2022 Cons'!$A$5:$A$1012,$W$2,'PIB Mpal 2015-2022 Cons'!$E$5:$E$1012,$A15)</f>
        <v>60.77481020036726</v>
      </c>
      <c r="Q15" s="220">
        <f>SUMIFS('PIB Mpal 2015-2022 Cons'!J$5:J$1012,'PIB Mpal 2015-2022 Cons'!$A$5:$A$1012,$W$2,'PIB Mpal 2015-2022 Cons'!$E$5:$E$1012,$A15)</f>
        <v>4.7132145661477844</v>
      </c>
      <c r="R15" s="101">
        <f>SUMIFS('PIB Mpal 2015-2022 Cons'!M$5:M$1012,'PIB Mpal 2015-2022 Cons'!$A$5:$A$1012,$W$2,'PIB Mpal 2015-2022 Cons'!$E$5:$E$1012,$A15)</f>
        <v>1014.2367455886184</v>
      </c>
      <c r="S15" s="53">
        <f>SUMIFS('PIB Mpal 2015-2022 Cons'!V$5:V$1012,'PIB Mpal 2015-2022 Cons'!$A$5:$A$1012,$W$2,'PIB Mpal 2015-2022 Cons'!$E$5:$E$1012,$A15)</f>
        <v>918.8239080523409</v>
      </c>
      <c r="T15" s="156">
        <f>SUMIFS('PIB Mpal 2015-2022 Cons'!W$5:W$1012,'PIB Mpal 2015-2022 Cons'!$A$5:$A$1012,$W$2,'PIB Mpal 2015-2022 Cons'!$E$5:$E$1012,$A15)</f>
        <v>1937.7738682071072</v>
      </c>
      <c r="U15" s="51">
        <f>SUMIFS('PIB Mpal 2015-2022 Cons'!X$5:X$1012,'PIB Mpal 2015-2022 Cons'!$A$5:$A$1012,$W$2,'PIB Mpal 2015-2022 Cons'!$E$5:$E$1012,$A15)</f>
        <v>197.93612982785956</v>
      </c>
      <c r="V15" s="53">
        <f>SUMIFS('PIB Mpal 2015-2022 Cons'!Y$5:Y$1012,'PIB Mpal 2015-2022 Cons'!$A$5:$A$1012,$W$2,'PIB Mpal 2015-2022 Cons'!$E$5:$E$1012,$A15)</f>
        <v>2135.7099980349667</v>
      </c>
      <c r="W15" s="94">
        <f t="shared" si="3"/>
        <v>0.014562919988313626</v>
      </c>
      <c r="X15" s="273">
        <f>INDEX(POBLACION!$C$4:$W$128,MATCH(A15,POBLACION!$A$4:$A$128,0),MATCH($W$2,POBLACION!$C$3:$W$3,0))</f>
        <v>76291</v>
      </c>
      <c r="Y15" s="263">
        <f t="shared" si="5"/>
        <v>25399.77019841275</v>
      </c>
      <c r="Z15" s="275">
        <f t="shared" si="6"/>
        <v>27994.258799006</v>
      </c>
      <c r="AA15" s="278">
        <f t="shared" si="7"/>
        <v>4.404829787406838</v>
      </c>
      <c r="AB15" s="278">
        <f t="shared" si="7"/>
        <v>4.44706897321471</v>
      </c>
      <c r="AD15" s="437" t="s">
        <v>16</v>
      </c>
      <c r="AE15" s="438"/>
      <c r="AF15" s="438"/>
      <c r="AG15" s="438"/>
      <c r="AH15" s="438"/>
      <c r="AI15" s="439"/>
    </row>
    <row r="16" spans="1:35" ht="15.75" thickBot="1">
      <c r="A16" s="35" t="s">
        <v>199</v>
      </c>
      <c r="B16" s="64" t="s">
        <v>24</v>
      </c>
      <c r="C16" s="63" t="s">
        <v>357</v>
      </c>
      <c r="D16" s="64" t="s">
        <v>36</v>
      </c>
      <c r="E16" s="98">
        <f>SUMIFS('PIB Mpal 2015-2022 Cons'!H$5:H$1012,'PIB Mpal 2015-2022 Cons'!$A$5:$A$1012,$W$2,'PIB Mpal 2015-2022 Cons'!$E$5:$E$1012,$A16)</f>
        <v>4.15313049732208</v>
      </c>
      <c r="F16" s="98">
        <f>SUMIFS('PIB Mpal 2015-2022 Cons'!I$5:I$1012,'PIB Mpal 2015-2022 Cons'!$A$5:$A$1012,$W$2,'PIB Mpal 2015-2022 Cons'!$E$5:$E$1012,$A16)</f>
        <v>0</v>
      </c>
      <c r="G16" s="98">
        <f>SUMIFS('PIB Mpal 2015-2022 Cons'!K$5:K$1012,'PIB Mpal 2015-2022 Cons'!$A$5:$A$1012,$W$2,'PIB Mpal 2015-2022 Cons'!$E$5:$E$1012,$A16)</f>
        <v>1081.0345108482338</v>
      </c>
      <c r="H16" s="98">
        <f>SUMIFS('PIB Mpal 2015-2022 Cons'!L$5:L$1012,'PIB Mpal 2015-2022 Cons'!$A$5:$A$1012,$W$2,'PIB Mpal 2015-2022 Cons'!$E$5:$E$1012,$A16)</f>
        <v>106.81921675671136</v>
      </c>
      <c r="I16" s="98">
        <f>SUMIFS('PIB Mpal 2015-2022 Cons'!N$5:N$1012,'PIB Mpal 2015-2022 Cons'!$A$5:$A$1012,$W$2,'PIB Mpal 2015-2022 Cons'!$E$5:$E$1012,$A16)</f>
        <v>86.61655930295053</v>
      </c>
      <c r="J16" s="98">
        <f>SUMIFS('PIB Mpal 2015-2022 Cons'!O$5:O$1012,'PIB Mpal 2015-2022 Cons'!$A$5:$A$1012,$W$2,'PIB Mpal 2015-2022 Cons'!$E$5:$E$1012,$A16)</f>
        <v>603.7358752758864</v>
      </c>
      <c r="K16" s="98">
        <f>SUMIFS('PIB Mpal 2015-2022 Cons'!P$5:P$1012,'PIB Mpal 2015-2022 Cons'!$A$5:$A$1012,$W$2,'PIB Mpal 2015-2022 Cons'!$E$5:$E$1012,$A16)</f>
        <v>111.31033649121547</v>
      </c>
      <c r="L16" s="98">
        <f>SUMIFS('PIB Mpal 2015-2022 Cons'!Q$5:Q$1012,'PIB Mpal 2015-2022 Cons'!$A$5:$A$1012,$W$2,'PIB Mpal 2015-2022 Cons'!$E$5:$E$1012,$A16)</f>
        <v>81.09431945680436</v>
      </c>
      <c r="M16" s="98">
        <f>SUMIFS('PIB Mpal 2015-2022 Cons'!R$5:R$1012,'PIB Mpal 2015-2022 Cons'!$A$5:$A$1012,$W$2,'PIB Mpal 2015-2022 Cons'!$E$5:$E$1012,$A16)</f>
        <v>328.82999222481686</v>
      </c>
      <c r="N16" s="98">
        <f>SUMIFS('PIB Mpal 2015-2022 Cons'!S$5:S$1012,'PIB Mpal 2015-2022 Cons'!$A$5:$A$1012,$W$2,'PIB Mpal 2015-2022 Cons'!$E$5:$E$1012,$A16)</f>
        <v>284.12044741026335</v>
      </c>
      <c r="O16" s="98">
        <f>SUMIFS('PIB Mpal 2015-2022 Cons'!T$5:T$1012,'PIB Mpal 2015-2022 Cons'!$A$5:$A$1012,$W$2,'PIB Mpal 2015-2022 Cons'!$E$5:$E$1012,$A16)</f>
        <v>398.40512186630156</v>
      </c>
      <c r="P16" s="154">
        <f>SUMIFS('PIB Mpal 2015-2022 Cons'!U$5:U$1012,'PIB Mpal 2015-2022 Cons'!$A$5:$A$1012,$W$2,'PIB Mpal 2015-2022 Cons'!$E$5:$E$1012,$A16)</f>
        <v>122.70741024127395</v>
      </c>
      <c r="Q16" s="220">
        <f>SUMIFS('PIB Mpal 2015-2022 Cons'!J$5:J$1012,'PIB Mpal 2015-2022 Cons'!$A$5:$A$1012,$W$2,'PIB Mpal 2015-2022 Cons'!$E$5:$E$1012,$A16)</f>
        <v>4.15313049732208</v>
      </c>
      <c r="R16" s="101">
        <f>SUMIFS('PIB Mpal 2015-2022 Cons'!M$5:M$1012,'PIB Mpal 2015-2022 Cons'!$A$5:$A$1012,$W$2,'PIB Mpal 2015-2022 Cons'!$E$5:$E$1012,$A16)</f>
        <v>1187.853727604945</v>
      </c>
      <c r="S16" s="99">
        <f>SUMIFS('PIB Mpal 2015-2022 Cons'!V$5:V$1012,'PIB Mpal 2015-2022 Cons'!$A$5:$A$1012,$W$2,'PIB Mpal 2015-2022 Cons'!$E$5:$E$1012,$A16)</f>
        <v>2016.8200622695126</v>
      </c>
      <c r="T16" s="157">
        <f>SUMIFS('PIB Mpal 2015-2022 Cons'!W$5:W$1012,'PIB Mpal 2015-2022 Cons'!$A$5:$A$1012,$W$2,'PIB Mpal 2015-2022 Cons'!$E$5:$E$1012,$A16)</f>
        <v>3208.8269203717796</v>
      </c>
      <c r="U16" s="98">
        <f>SUMIFS('PIB Mpal 2015-2022 Cons'!X$5:X$1012,'PIB Mpal 2015-2022 Cons'!$A$5:$A$1012,$W$2,'PIB Mpal 2015-2022 Cons'!$E$5:$E$1012,$A16)</f>
        <v>323.8515826030861</v>
      </c>
      <c r="V16" s="99">
        <f>SUMIFS('PIB Mpal 2015-2022 Cons'!Y$5:Y$1012,'PIB Mpal 2015-2022 Cons'!$A$5:$A$1012,$W$2,'PIB Mpal 2015-2022 Cons'!$E$5:$E$1012,$A16)</f>
        <v>3532.6785029748658</v>
      </c>
      <c r="W16" s="100">
        <f t="shared" si="3"/>
        <v>0.024088530011374808</v>
      </c>
      <c r="X16" s="273">
        <f>INDEX(POBLACION!$C$4:$W$128,MATCH(A16,POBLACION!$A$4:$A$128,0),MATCH($W$2,POBLACION!$C$3:$W$3,0))</f>
        <v>88227</v>
      </c>
      <c r="Y16" s="263">
        <f t="shared" si="5"/>
        <v>36370.123889192415</v>
      </c>
      <c r="Z16" s="275">
        <f t="shared" si="6"/>
        <v>40040.786867680705</v>
      </c>
      <c r="AA16" s="278">
        <f t="shared" si="7"/>
        <v>4.560744780414101</v>
      </c>
      <c r="AB16" s="278">
        <f t="shared" si="7"/>
        <v>4.60250260349594</v>
      </c>
      <c r="AD16" s="437" t="s">
        <v>17</v>
      </c>
      <c r="AE16" s="438"/>
      <c r="AF16" s="438"/>
      <c r="AG16" s="438"/>
      <c r="AH16" s="438"/>
      <c r="AI16" s="439"/>
    </row>
    <row r="17" spans="1:35" ht="15.75" thickBot="1">
      <c r="A17" s="118" t="s">
        <v>37</v>
      </c>
      <c r="B17" s="113" t="s">
        <v>359</v>
      </c>
      <c r="C17" s="119"/>
      <c r="D17" s="120"/>
      <c r="E17" s="115">
        <f>SUM(E18:E23)</f>
        <v>827.1232359277544</v>
      </c>
      <c r="F17" s="115">
        <f aca="true" t="shared" si="8" ref="F17:V17">SUM(F18:F23)</f>
        <v>446.7460651939043</v>
      </c>
      <c r="G17" s="115">
        <f t="shared" si="8"/>
        <v>64.67558643529979</v>
      </c>
      <c r="H17" s="115">
        <f t="shared" si="8"/>
        <v>97.25624154417757</v>
      </c>
      <c r="I17" s="115">
        <f t="shared" si="8"/>
        <v>128.59211807334788</v>
      </c>
      <c r="J17" s="115">
        <f t="shared" si="8"/>
        <v>702.9155942813326</v>
      </c>
      <c r="K17" s="115">
        <f t="shared" si="8"/>
        <v>96.11337213461654</v>
      </c>
      <c r="L17" s="115">
        <f t="shared" si="8"/>
        <v>41.611006719238034</v>
      </c>
      <c r="M17" s="115">
        <f t="shared" si="8"/>
        <v>179.99480959442428</v>
      </c>
      <c r="N17" s="115">
        <f t="shared" si="8"/>
        <v>275.3447287104722</v>
      </c>
      <c r="O17" s="115">
        <f t="shared" si="8"/>
        <v>556.1126877646188</v>
      </c>
      <c r="P17" s="125">
        <f t="shared" si="8"/>
        <v>126.30451167466683</v>
      </c>
      <c r="Q17" s="196">
        <f t="shared" si="8"/>
        <v>1273.8693011216585</v>
      </c>
      <c r="R17" s="115">
        <f t="shared" si="8"/>
        <v>161.93182797947736</v>
      </c>
      <c r="S17" s="116">
        <f t="shared" si="8"/>
        <v>2106.988828952717</v>
      </c>
      <c r="T17" s="189">
        <f t="shared" si="8"/>
        <v>3542.7899580538533</v>
      </c>
      <c r="U17" s="115">
        <f t="shared" si="8"/>
        <v>452.91564556674155</v>
      </c>
      <c r="V17" s="116">
        <f t="shared" si="8"/>
        <v>3995.705603620595</v>
      </c>
      <c r="W17" s="117">
        <f t="shared" si="3"/>
        <v>0.027245806338839093</v>
      </c>
      <c r="X17" s="211">
        <f aca="true" t="shared" si="9" ref="X17">SUM(X18:X23)</f>
        <v>263987</v>
      </c>
      <c r="Y17" s="263">
        <f t="shared" si="5"/>
        <v>13420.3197811023</v>
      </c>
      <c r="Z17" s="275">
        <f t="shared" si="6"/>
        <v>15135.993831592446</v>
      </c>
      <c r="AA17" s="278">
        <f t="shared" si="7"/>
        <v>4.127762864380926</v>
      </c>
      <c r="AB17" s="278">
        <f t="shared" si="7"/>
        <v>4.180010942068691</v>
      </c>
      <c r="AD17" s="437" t="s">
        <v>340</v>
      </c>
      <c r="AE17" s="438"/>
      <c r="AF17" s="438"/>
      <c r="AG17" s="438"/>
      <c r="AH17" s="438"/>
      <c r="AI17" s="439"/>
    </row>
    <row r="18" spans="1:35" ht="15">
      <c r="A18" s="35" t="s">
        <v>200</v>
      </c>
      <c r="B18" s="103" t="s">
        <v>39</v>
      </c>
      <c r="C18" s="110" t="s">
        <v>360</v>
      </c>
      <c r="D18" s="103" t="s">
        <v>40</v>
      </c>
      <c r="E18" s="111">
        <f>SUMIFS('PIB Mpal 2015-2022 Cons'!H$5:H$1012,'PIB Mpal 2015-2022 Cons'!$A$5:$A$1012,$W$2,'PIB Mpal 2015-2022 Cons'!$E$5:$E$1012,$A18)</f>
        <v>30.179947515851605</v>
      </c>
      <c r="F18" s="111">
        <f>SUMIFS('PIB Mpal 2015-2022 Cons'!I$5:I$1012,'PIB Mpal 2015-2022 Cons'!$A$5:$A$1012,$W$2,'PIB Mpal 2015-2022 Cons'!$E$5:$E$1012,$A18)</f>
        <v>15.658846186425466</v>
      </c>
      <c r="G18" s="111">
        <f>SUMIFS('PIB Mpal 2015-2022 Cons'!K$5:K$1012,'PIB Mpal 2015-2022 Cons'!$A$5:$A$1012,$W$2,'PIB Mpal 2015-2022 Cons'!$E$5:$E$1012,$A18)</f>
        <v>7.838708969992392</v>
      </c>
      <c r="H18" s="111">
        <f>SUMIFS('PIB Mpal 2015-2022 Cons'!L$5:L$1012,'PIB Mpal 2015-2022 Cons'!$A$5:$A$1012,$W$2,'PIB Mpal 2015-2022 Cons'!$E$5:$E$1012,$A18)</f>
        <v>13.51767777347652</v>
      </c>
      <c r="I18" s="111">
        <f>SUMIFS('PIB Mpal 2015-2022 Cons'!N$5:N$1012,'PIB Mpal 2015-2022 Cons'!$A$5:$A$1012,$W$2,'PIB Mpal 2015-2022 Cons'!$E$5:$E$1012,$A18)</f>
        <v>14.389357121685435</v>
      </c>
      <c r="J18" s="111">
        <f>SUMIFS('PIB Mpal 2015-2022 Cons'!O$5:O$1012,'PIB Mpal 2015-2022 Cons'!$A$5:$A$1012,$W$2,'PIB Mpal 2015-2022 Cons'!$E$5:$E$1012,$A18)</f>
        <v>85.49959972651655</v>
      </c>
      <c r="K18" s="111">
        <f>SUMIFS('PIB Mpal 2015-2022 Cons'!P$5:P$1012,'PIB Mpal 2015-2022 Cons'!$A$5:$A$1012,$W$2,'PIB Mpal 2015-2022 Cons'!$E$5:$E$1012,$A18)</f>
        <v>13.268513605001768</v>
      </c>
      <c r="L18" s="111">
        <f>SUMIFS('PIB Mpal 2015-2022 Cons'!Q$5:Q$1012,'PIB Mpal 2015-2022 Cons'!$A$5:$A$1012,$W$2,'PIB Mpal 2015-2022 Cons'!$E$5:$E$1012,$A18)</f>
        <v>4.056353303861215</v>
      </c>
      <c r="M18" s="111">
        <f>SUMIFS('PIB Mpal 2015-2022 Cons'!R$5:R$1012,'PIB Mpal 2015-2022 Cons'!$A$5:$A$1012,$W$2,'PIB Mpal 2015-2022 Cons'!$E$5:$E$1012,$A18)</f>
        <v>24.546983725238817</v>
      </c>
      <c r="N18" s="111">
        <f>SUMIFS('PIB Mpal 2015-2022 Cons'!S$5:S$1012,'PIB Mpal 2015-2022 Cons'!$A$5:$A$1012,$W$2,'PIB Mpal 2015-2022 Cons'!$E$5:$E$1012,$A18)</f>
        <v>33.48207391741117</v>
      </c>
      <c r="O18" s="111">
        <f>SUMIFS('PIB Mpal 2015-2022 Cons'!T$5:T$1012,'PIB Mpal 2015-2022 Cons'!$A$5:$A$1012,$W$2,'PIB Mpal 2015-2022 Cons'!$E$5:$E$1012,$A18)</f>
        <v>72.03182916194767</v>
      </c>
      <c r="P18" s="185">
        <f>SUMIFS('PIB Mpal 2015-2022 Cons'!U$5:U$1012,'PIB Mpal 2015-2022 Cons'!$A$5:$A$1012,$W$2,'PIB Mpal 2015-2022 Cons'!$E$5:$E$1012,$A18)</f>
        <v>19.86859208677951</v>
      </c>
      <c r="Q18" s="220">
        <f>SUMIFS('PIB Mpal 2015-2022 Cons'!J$5:J$1012,'PIB Mpal 2015-2022 Cons'!$A$5:$A$1012,$W$2,'PIB Mpal 2015-2022 Cons'!$E$5:$E$1012,$A18)</f>
        <v>45.83879370227707</v>
      </c>
      <c r="R18" s="101">
        <f>SUMIFS('PIB Mpal 2015-2022 Cons'!M$5:M$1012,'PIB Mpal 2015-2022 Cons'!$A$5:$A$1012,$W$2,'PIB Mpal 2015-2022 Cons'!$E$5:$E$1012,$A18)</f>
        <v>21.35638674346891</v>
      </c>
      <c r="S18" s="112">
        <f>SUMIFS('PIB Mpal 2015-2022 Cons'!V$5:V$1012,'PIB Mpal 2015-2022 Cons'!$A$5:$A$1012,$W$2,'PIB Mpal 2015-2022 Cons'!$E$5:$E$1012,$A18)</f>
        <v>267.14330264844216</v>
      </c>
      <c r="T18" s="190">
        <f>SUMIFS('PIB Mpal 2015-2022 Cons'!W$5:W$1012,'PIB Mpal 2015-2022 Cons'!$A$5:$A$1012,$W$2,'PIB Mpal 2015-2022 Cons'!$E$5:$E$1012,$A18)</f>
        <v>334.3384830941882</v>
      </c>
      <c r="U18" s="111">
        <f>SUMIFS('PIB Mpal 2015-2022 Cons'!X$5:X$1012,'PIB Mpal 2015-2022 Cons'!$A$5:$A$1012,$W$2,'PIB Mpal 2015-2022 Cons'!$E$5:$E$1012,$A18)</f>
        <v>37.48134282683901</v>
      </c>
      <c r="V18" s="112">
        <f>SUMIFS('PIB Mpal 2015-2022 Cons'!Y$5:Y$1012,'PIB Mpal 2015-2022 Cons'!$A$5:$A$1012,$W$2,'PIB Mpal 2015-2022 Cons'!$E$5:$E$1012,$A18)</f>
        <v>371.8198259210272</v>
      </c>
      <c r="W18" s="102">
        <f t="shared" si="3"/>
        <v>0.0025353546970041233</v>
      </c>
      <c r="X18" s="273">
        <f>INDEX(POBLACION!$C$4:$W$128,MATCH(A18,POBLACION!$A$4:$A$128,0),MATCH($W$2,POBLACION!$C$3:$W$3,0))</f>
        <v>30642</v>
      </c>
      <c r="Y18" s="263">
        <f t="shared" si="5"/>
        <v>10911.118174211479</v>
      </c>
      <c r="Z18" s="275">
        <f t="shared" si="6"/>
        <v>12134.319754618731</v>
      </c>
      <c r="AA18" s="278">
        <f t="shared" si="7"/>
        <v>4.037869259479811</v>
      </c>
      <c r="AB18" s="278">
        <f t="shared" si="7"/>
        <v>4.084015434965767</v>
      </c>
      <c r="AD18" s="437" t="s">
        <v>425</v>
      </c>
      <c r="AE18" s="438"/>
      <c r="AF18" s="438"/>
      <c r="AG18" s="438"/>
      <c r="AH18" s="438"/>
      <c r="AI18" s="439"/>
    </row>
    <row r="19" spans="1:35" ht="15">
      <c r="A19" s="35" t="s">
        <v>201</v>
      </c>
      <c r="B19" s="32" t="s">
        <v>39</v>
      </c>
      <c r="C19" s="33" t="s">
        <v>360</v>
      </c>
      <c r="D19" s="32" t="s">
        <v>41</v>
      </c>
      <c r="E19" s="51">
        <f>SUMIFS('PIB Mpal 2015-2022 Cons'!H$5:H$1012,'PIB Mpal 2015-2022 Cons'!$A$5:$A$1012,$W$2,'PIB Mpal 2015-2022 Cons'!$E$5:$E$1012,$A19)</f>
        <v>431.5212579548103</v>
      </c>
      <c r="F19" s="51">
        <f>SUMIFS('PIB Mpal 2015-2022 Cons'!I$5:I$1012,'PIB Mpal 2015-2022 Cons'!$A$5:$A$1012,$W$2,'PIB Mpal 2015-2022 Cons'!$E$5:$E$1012,$A19)</f>
        <v>237.4502707730348</v>
      </c>
      <c r="G19" s="51">
        <f>SUMIFS('PIB Mpal 2015-2022 Cons'!K$5:K$1012,'PIB Mpal 2015-2022 Cons'!$A$5:$A$1012,$W$2,'PIB Mpal 2015-2022 Cons'!$E$5:$E$1012,$A19)</f>
        <v>25.439839747170286</v>
      </c>
      <c r="H19" s="51">
        <f>SUMIFS('PIB Mpal 2015-2022 Cons'!L$5:L$1012,'PIB Mpal 2015-2022 Cons'!$A$5:$A$1012,$W$2,'PIB Mpal 2015-2022 Cons'!$E$5:$E$1012,$A19)</f>
        <v>39.133189726452684</v>
      </c>
      <c r="I19" s="51">
        <f>SUMIFS('PIB Mpal 2015-2022 Cons'!N$5:N$1012,'PIB Mpal 2015-2022 Cons'!$A$5:$A$1012,$W$2,'PIB Mpal 2015-2022 Cons'!$E$5:$E$1012,$A19)</f>
        <v>52.32414500954844</v>
      </c>
      <c r="J19" s="51">
        <f>SUMIFS('PIB Mpal 2015-2022 Cons'!O$5:O$1012,'PIB Mpal 2015-2022 Cons'!$A$5:$A$1012,$W$2,'PIB Mpal 2015-2022 Cons'!$E$5:$E$1012,$A19)</f>
        <v>311.9904734361666</v>
      </c>
      <c r="K19" s="51">
        <f>SUMIFS('PIB Mpal 2015-2022 Cons'!P$5:P$1012,'PIB Mpal 2015-2022 Cons'!$A$5:$A$1012,$W$2,'PIB Mpal 2015-2022 Cons'!$E$5:$E$1012,$A19)</f>
        <v>35.84354736820885</v>
      </c>
      <c r="L19" s="51">
        <f>SUMIFS('PIB Mpal 2015-2022 Cons'!Q$5:Q$1012,'PIB Mpal 2015-2022 Cons'!$A$5:$A$1012,$W$2,'PIB Mpal 2015-2022 Cons'!$E$5:$E$1012,$A19)</f>
        <v>20.842574695514035</v>
      </c>
      <c r="M19" s="51">
        <f>SUMIFS('PIB Mpal 2015-2022 Cons'!R$5:R$1012,'PIB Mpal 2015-2022 Cons'!$A$5:$A$1012,$W$2,'PIB Mpal 2015-2022 Cons'!$E$5:$E$1012,$A19)</f>
        <v>68.06008106472106</v>
      </c>
      <c r="N19" s="51">
        <f>SUMIFS('PIB Mpal 2015-2022 Cons'!S$5:S$1012,'PIB Mpal 2015-2022 Cons'!$A$5:$A$1012,$W$2,'PIB Mpal 2015-2022 Cons'!$E$5:$E$1012,$A19)</f>
        <v>114.72669381756582</v>
      </c>
      <c r="O19" s="51">
        <f>SUMIFS('PIB Mpal 2015-2022 Cons'!T$5:T$1012,'PIB Mpal 2015-2022 Cons'!$A$5:$A$1012,$W$2,'PIB Mpal 2015-2022 Cons'!$E$5:$E$1012,$A19)</f>
        <v>205.82982460996433</v>
      </c>
      <c r="P19" s="153">
        <f>SUMIFS('PIB Mpal 2015-2022 Cons'!U$5:U$1012,'PIB Mpal 2015-2022 Cons'!$A$5:$A$1012,$W$2,'PIB Mpal 2015-2022 Cons'!$E$5:$E$1012,$A19)</f>
        <v>44.906717291685126</v>
      </c>
      <c r="Q19" s="220">
        <f>SUMIFS('PIB Mpal 2015-2022 Cons'!J$5:J$1012,'PIB Mpal 2015-2022 Cons'!$A$5:$A$1012,$W$2,'PIB Mpal 2015-2022 Cons'!$E$5:$E$1012,$A19)</f>
        <v>668.9715287278451</v>
      </c>
      <c r="R19" s="101">
        <f>SUMIFS('PIB Mpal 2015-2022 Cons'!M$5:M$1012,'PIB Mpal 2015-2022 Cons'!$A$5:$A$1012,$W$2,'PIB Mpal 2015-2022 Cons'!$E$5:$E$1012,$A19)</f>
        <v>64.57302947362297</v>
      </c>
      <c r="S19" s="53">
        <f>SUMIFS('PIB Mpal 2015-2022 Cons'!V$5:V$1012,'PIB Mpal 2015-2022 Cons'!$A$5:$A$1012,$W$2,'PIB Mpal 2015-2022 Cons'!$E$5:$E$1012,$A19)</f>
        <v>854.5240572933743</v>
      </c>
      <c r="T19" s="156">
        <f>SUMIFS('PIB Mpal 2015-2022 Cons'!W$5:W$1012,'PIB Mpal 2015-2022 Cons'!$A$5:$A$1012,$W$2,'PIB Mpal 2015-2022 Cons'!$E$5:$E$1012,$A19)</f>
        <v>1588.0686154948426</v>
      </c>
      <c r="U19" s="51">
        <f>SUMIFS('PIB Mpal 2015-2022 Cons'!X$5:X$1012,'PIB Mpal 2015-2022 Cons'!$A$5:$A$1012,$W$2,'PIB Mpal 2015-2022 Cons'!$E$5:$E$1012,$A19)</f>
        <v>210.22260057512779</v>
      </c>
      <c r="V19" s="53">
        <f>SUMIFS('PIB Mpal 2015-2022 Cons'!Y$5:Y$1012,'PIB Mpal 2015-2022 Cons'!$A$5:$A$1012,$W$2,'PIB Mpal 2015-2022 Cons'!$E$5:$E$1012,$A19)</f>
        <v>1798.2912160699702</v>
      </c>
      <c r="W19" s="94">
        <f t="shared" si="3"/>
        <v>0.01226213817391392</v>
      </c>
      <c r="X19" s="273">
        <f>INDEX(POBLACION!$C$4:$W$128,MATCH(A19,POBLACION!$A$4:$A$128,0),MATCH($W$2,POBLACION!$C$3:$W$3,0))</f>
        <v>96148</v>
      </c>
      <c r="Y19" s="263">
        <f t="shared" si="5"/>
        <v>16516.91782975041</v>
      </c>
      <c r="Z19" s="275">
        <f t="shared" si="6"/>
        <v>18703.365811769047</v>
      </c>
      <c r="AA19" s="278">
        <f t="shared" si="7"/>
        <v>4.217929008213356</v>
      </c>
      <c r="AB19" s="278">
        <f t="shared" si="7"/>
        <v>4.271919768137769</v>
      </c>
      <c r="AD19" s="440" t="s">
        <v>426</v>
      </c>
      <c r="AE19" s="441"/>
      <c r="AF19" s="441"/>
      <c r="AG19" s="441"/>
      <c r="AH19" s="441"/>
      <c r="AI19" s="442"/>
    </row>
    <row r="20" spans="1:28" ht="15">
      <c r="A20" s="35" t="s">
        <v>202</v>
      </c>
      <c r="B20" s="32" t="s">
        <v>39</v>
      </c>
      <c r="C20" s="33" t="s">
        <v>360</v>
      </c>
      <c r="D20" s="32" t="s">
        <v>42</v>
      </c>
      <c r="E20" s="51">
        <f>SUMIFS('PIB Mpal 2015-2022 Cons'!H$5:H$1012,'PIB Mpal 2015-2022 Cons'!$A$5:$A$1012,$W$2,'PIB Mpal 2015-2022 Cons'!$E$5:$E$1012,$A20)</f>
        <v>260.59702186427376</v>
      </c>
      <c r="F20" s="51">
        <f>SUMIFS('PIB Mpal 2015-2022 Cons'!I$5:I$1012,'PIB Mpal 2015-2022 Cons'!$A$5:$A$1012,$W$2,'PIB Mpal 2015-2022 Cons'!$E$5:$E$1012,$A20)</f>
        <v>133.80234380511945</v>
      </c>
      <c r="G20" s="51">
        <f>SUMIFS('PIB Mpal 2015-2022 Cons'!K$5:K$1012,'PIB Mpal 2015-2022 Cons'!$A$5:$A$1012,$W$2,'PIB Mpal 2015-2022 Cons'!$E$5:$E$1012,$A20)</f>
        <v>12.786300697417882</v>
      </c>
      <c r="H20" s="51">
        <f>SUMIFS('PIB Mpal 2015-2022 Cons'!L$5:L$1012,'PIB Mpal 2015-2022 Cons'!$A$5:$A$1012,$W$2,'PIB Mpal 2015-2022 Cons'!$E$5:$E$1012,$A20)</f>
        <v>15.447054001367476</v>
      </c>
      <c r="I20" s="51">
        <f>SUMIFS('PIB Mpal 2015-2022 Cons'!N$5:N$1012,'PIB Mpal 2015-2022 Cons'!$A$5:$A$1012,$W$2,'PIB Mpal 2015-2022 Cons'!$E$5:$E$1012,$A20)</f>
        <v>28.222955200255193</v>
      </c>
      <c r="J20" s="51">
        <f>SUMIFS('PIB Mpal 2015-2022 Cons'!O$5:O$1012,'PIB Mpal 2015-2022 Cons'!$A$5:$A$1012,$W$2,'PIB Mpal 2015-2022 Cons'!$E$5:$E$1012,$A20)</f>
        <v>123.17394116701202</v>
      </c>
      <c r="K20" s="51">
        <f>SUMIFS('PIB Mpal 2015-2022 Cons'!P$5:P$1012,'PIB Mpal 2015-2022 Cons'!$A$5:$A$1012,$W$2,'PIB Mpal 2015-2022 Cons'!$E$5:$E$1012,$A20)</f>
        <v>18.65810839260553</v>
      </c>
      <c r="L20" s="51">
        <f>SUMIFS('PIB Mpal 2015-2022 Cons'!Q$5:Q$1012,'PIB Mpal 2015-2022 Cons'!$A$5:$A$1012,$W$2,'PIB Mpal 2015-2022 Cons'!$E$5:$E$1012,$A20)</f>
        <v>6.4478422695010345</v>
      </c>
      <c r="M20" s="51">
        <f>SUMIFS('PIB Mpal 2015-2022 Cons'!R$5:R$1012,'PIB Mpal 2015-2022 Cons'!$A$5:$A$1012,$W$2,'PIB Mpal 2015-2022 Cons'!$E$5:$E$1012,$A20)</f>
        <v>36.13316789668417</v>
      </c>
      <c r="N20" s="51">
        <f>SUMIFS('PIB Mpal 2015-2022 Cons'!S$5:S$1012,'PIB Mpal 2015-2022 Cons'!$A$5:$A$1012,$W$2,'PIB Mpal 2015-2022 Cons'!$E$5:$E$1012,$A20)</f>
        <v>52.03764463570925</v>
      </c>
      <c r="O20" s="51">
        <f>SUMIFS('PIB Mpal 2015-2022 Cons'!T$5:T$1012,'PIB Mpal 2015-2022 Cons'!$A$5:$A$1012,$W$2,'PIB Mpal 2015-2022 Cons'!$E$5:$E$1012,$A20)</f>
        <v>94.28016340490052</v>
      </c>
      <c r="P20" s="153">
        <f>SUMIFS('PIB Mpal 2015-2022 Cons'!U$5:U$1012,'PIB Mpal 2015-2022 Cons'!$A$5:$A$1012,$W$2,'PIB Mpal 2015-2022 Cons'!$E$5:$E$1012,$A20)</f>
        <v>27.14595736390722</v>
      </c>
      <c r="Q20" s="220">
        <f>SUMIFS('PIB Mpal 2015-2022 Cons'!J$5:J$1012,'PIB Mpal 2015-2022 Cons'!$A$5:$A$1012,$W$2,'PIB Mpal 2015-2022 Cons'!$E$5:$E$1012,$A20)</f>
        <v>394.3993656693932</v>
      </c>
      <c r="R20" s="101">
        <f>SUMIFS('PIB Mpal 2015-2022 Cons'!M$5:M$1012,'PIB Mpal 2015-2022 Cons'!$A$5:$A$1012,$W$2,'PIB Mpal 2015-2022 Cons'!$E$5:$E$1012,$A20)</f>
        <v>28.23335469878536</v>
      </c>
      <c r="S20" s="53">
        <f>SUMIFS('PIB Mpal 2015-2022 Cons'!V$5:V$1012,'PIB Mpal 2015-2022 Cons'!$A$5:$A$1012,$W$2,'PIB Mpal 2015-2022 Cons'!$E$5:$E$1012,$A20)</f>
        <v>386.0997803305749</v>
      </c>
      <c r="T20" s="156">
        <f>SUMIFS('PIB Mpal 2015-2022 Cons'!W$5:W$1012,'PIB Mpal 2015-2022 Cons'!$A$5:$A$1012,$W$2,'PIB Mpal 2015-2022 Cons'!$E$5:$E$1012,$A20)</f>
        <v>808.7325006987535</v>
      </c>
      <c r="U20" s="51">
        <f>SUMIFS('PIB Mpal 2015-2022 Cons'!X$5:X$1012,'PIB Mpal 2015-2022 Cons'!$A$5:$A$1012,$W$2,'PIB Mpal 2015-2022 Cons'!$E$5:$E$1012,$A20)</f>
        <v>110.47173680157218</v>
      </c>
      <c r="V20" s="53">
        <f>SUMIFS('PIB Mpal 2015-2022 Cons'!Y$5:Y$1012,'PIB Mpal 2015-2022 Cons'!$A$5:$A$1012,$W$2,'PIB Mpal 2015-2022 Cons'!$E$5:$E$1012,$A20)</f>
        <v>919.2042375003257</v>
      </c>
      <c r="W20" s="94">
        <f t="shared" si="3"/>
        <v>0.006267844312173751</v>
      </c>
      <c r="X20" s="273">
        <f>INDEX(POBLACION!$C$4:$W$128,MATCH(A20,POBLACION!$A$4:$A$128,0),MATCH($W$2,POBLACION!$C$3:$W$3,0))</f>
        <v>55363</v>
      </c>
      <c r="Y20" s="263">
        <f t="shared" si="5"/>
        <v>14607.815701800002</v>
      </c>
      <c r="Z20" s="275">
        <f t="shared" si="6"/>
        <v>16603.22304608359</v>
      </c>
      <c r="AA20" s="278">
        <f t="shared" si="7"/>
        <v>4.164585280987309</v>
      </c>
      <c r="AB20" s="278">
        <f t="shared" si="7"/>
        <v>4.220192402212295</v>
      </c>
    </row>
    <row r="21" spans="1:28" ht="15">
      <c r="A21" s="35" t="s">
        <v>203</v>
      </c>
      <c r="B21" s="32" t="s">
        <v>39</v>
      </c>
      <c r="C21" s="33" t="s">
        <v>360</v>
      </c>
      <c r="D21" s="32" t="s">
        <v>43</v>
      </c>
      <c r="E21" s="51">
        <f>SUMIFS('PIB Mpal 2015-2022 Cons'!H$5:H$1012,'PIB Mpal 2015-2022 Cons'!$A$5:$A$1012,$W$2,'PIB Mpal 2015-2022 Cons'!$E$5:$E$1012,$A21)</f>
        <v>32.86016762082055</v>
      </c>
      <c r="F21" s="51">
        <f>SUMIFS('PIB Mpal 2015-2022 Cons'!I$5:I$1012,'PIB Mpal 2015-2022 Cons'!$A$5:$A$1012,$W$2,'PIB Mpal 2015-2022 Cons'!$E$5:$E$1012,$A21)</f>
        <v>16.871190814970987</v>
      </c>
      <c r="G21" s="51">
        <f>SUMIFS('PIB Mpal 2015-2022 Cons'!K$5:K$1012,'PIB Mpal 2015-2022 Cons'!$A$5:$A$1012,$W$2,'PIB Mpal 2015-2022 Cons'!$E$5:$E$1012,$A21)</f>
        <v>10.34655169633388</v>
      </c>
      <c r="H21" s="51">
        <f>SUMIFS('PIB Mpal 2015-2022 Cons'!L$5:L$1012,'PIB Mpal 2015-2022 Cons'!$A$5:$A$1012,$W$2,'PIB Mpal 2015-2022 Cons'!$E$5:$E$1012,$A21)</f>
        <v>4.590390355010334</v>
      </c>
      <c r="I21" s="51">
        <f>SUMIFS('PIB Mpal 2015-2022 Cons'!N$5:N$1012,'PIB Mpal 2015-2022 Cons'!$A$5:$A$1012,$W$2,'PIB Mpal 2015-2022 Cons'!$E$5:$E$1012,$A21)</f>
        <v>11.429632557117838</v>
      </c>
      <c r="J21" s="51">
        <f>SUMIFS('PIB Mpal 2015-2022 Cons'!O$5:O$1012,'PIB Mpal 2015-2022 Cons'!$A$5:$A$1012,$W$2,'PIB Mpal 2015-2022 Cons'!$E$5:$E$1012,$A21)</f>
        <v>60.01584495007819</v>
      </c>
      <c r="K21" s="51">
        <f>SUMIFS('PIB Mpal 2015-2022 Cons'!P$5:P$1012,'PIB Mpal 2015-2022 Cons'!$A$5:$A$1012,$W$2,'PIB Mpal 2015-2022 Cons'!$E$5:$E$1012,$A21)</f>
        <v>6.7378477640641465</v>
      </c>
      <c r="L21" s="51">
        <f>SUMIFS('PIB Mpal 2015-2022 Cons'!Q$5:Q$1012,'PIB Mpal 2015-2022 Cons'!$A$5:$A$1012,$W$2,'PIB Mpal 2015-2022 Cons'!$E$5:$E$1012,$A21)</f>
        <v>2.472875498233277</v>
      </c>
      <c r="M21" s="51">
        <f>SUMIFS('PIB Mpal 2015-2022 Cons'!R$5:R$1012,'PIB Mpal 2015-2022 Cons'!$A$5:$A$1012,$W$2,'PIB Mpal 2015-2022 Cons'!$E$5:$E$1012,$A21)</f>
        <v>13.410585043671881</v>
      </c>
      <c r="N21" s="51">
        <f>SUMIFS('PIB Mpal 2015-2022 Cons'!S$5:S$1012,'PIB Mpal 2015-2022 Cons'!$A$5:$A$1012,$W$2,'PIB Mpal 2015-2022 Cons'!$E$5:$E$1012,$A21)</f>
        <v>22.918840602715807</v>
      </c>
      <c r="O21" s="51">
        <f>SUMIFS('PIB Mpal 2015-2022 Cons'!T$5:T$1012,'PIB Mpal 2015-2022 Cons'!$A$5:$A$1012,$W$2,'PIB Mpal 2015-2022 Cons'!$E$5:$E$1012,$A21)</f>
        <v>54.32520456452928</v>
      </c>
      <c r="P21" s="153">
        <f>SUMIFS('PIB Mpal 2015-2022 Cons'!U$5:U$1012,'PIB Mpal 2015-2022 Cons'!$A$5:$A$1012,$W$2,'PIB Mpal 2015-2022 Cons'!$E$5:$E$1012,$A21)</f>
        <v>10.253355993007984</v>
      </c>
      <c r="Q21" s="220">
        <f>SUMIFS('PIB Mpal 2015-2022 Cons'!J$5:J$1012,'PIB Mpal 2015-2022 Cons'!$A$5:$A$1012,$W$2,'PIB Mpal 2015-2022 Cons'!$E$5:$E$1012,$A21)</f>
        <v>49.731358435791535</v>
      </c>
      <c r="R21" s="101">
        <f>SUMIFS('PIB Mpal 2015-2022 Cons'!M$5:M$1012,'PIB Mpal 2015-2022 Cons'!$A$5:$A$1012,$W$2,'PIB Mpal 2015-2022 Cons'!$E$5:$E$1012,$A21)</f>
        <v>14.936942051344214</v>
      </c>
      <c r="S21" s="53">
        <f>SUMIFS('PIB Mpal 2015-2022 Cons'!V$5:V$1012,'PIB Mpal 2015-2022 Cons'!$A$5:$A$1012,$W$2,'PIB Mpal 2015-2022 Cons'!$E$5:$E$1012,$A21)</f>
        <v>181.5641869734184</v>
      </c>
      <c r="T21" s="156">
        <f>SUMIFS('PIB Mpal 2015-2022 Cons'!W$5:W$1012,'PIB Mpal 2015-2022 Cons'!$A$5:$A$1012,$W$2,'PIB Mpal 2015-2022 Cons'!$E$5:$E$1012,$A21)</f>
        <v>246.23248746055413</v>
      </c>
      <c r="U21" s="51">
        <f>SUMIFS('PIB Mpal 2015-2022 Cons'!X$5:X$1012,'PIB Mpal 2015-2022 Cons'!$A$5:$A$1012,$W$2,'PIB Mpal 2015-2022 Cons'!$E$5:$E$1012,$A21)</f>
        <v>28.872114518786056</v>
      </c>
      <c r="V21" s="53">
        <f>SUMIFS('PIB Mpal 2015-2022 Cons'!Y$5:Y$1012,'PIB Mpal 2015-2022 Cons'!$A$5:$A$1012,$W$2,'PIB Mpal 2015-2022 Cons'!$E$5:$E$1012,$A21)</f>
        <v>275.1046019793402</v>
      </c>
      <c r="W21" s="94">
        <f t="shared" si="3"/>
        <v>0.0018758756154759568</v>
      </c>
      <c r="X21" s="273">
        <f>INDEX(POBLACION!$C$4:$W$128,MATCH(A21,POBLACION!$A$4:$A$128,0),MATCH($W$2,POBLACION!$C$3:$W$3,0))</f>
        <v>27451</v>
      </c>
      <c r="Y21" s="263">
        <f t="shared" si="5"/>
        <v>8969.891350426364</v>
      </c>
      <c r="Z21" s="275">
        <f t="shared" si="6"/>
        <v>10021.66048520419</v>
      </c>
      <c r="AA21" s="278">
        <f t="shared" si="7"/>
        <v>3.9527871825986</v>
      </c>
      <c r="AB21" s="278">
        <f t="shared" si="7"/>
        <v>4.000939685584669</v>
      </c>
    </row>
    <row r="22" spans="1:28" ht="15">
      <c r="A22" s="35" t="s">
        <v>204</v>
      </c>
      <c r="B22" s="32" t="s">
        <v>39</v>
      </c>
      <c r="C22" s="33" t="s">
        <v>360</v>
      </c>
      <c r="D22" s="32" t="s">
        <v>44</v>
      </c>
      <c r="E22" s="51">
        <f>SUMIFS('PIB Mpal 2015-2022 Cons'!H$5:H$1012,'PIB Mpal 2015-2022 Cons'!$A$5:$A$1012,$W$2,'PIB Mpal 2015-2022 Cons'!$E$5:$E$1012,$A22)</f>
        <v>24.88887116645407</v>
      </c>
      <c r="F22" s="51">
        <f>SUMIFS('PIB Mpal 2015-2022 Cons'!I$5:I$1012,'PIB Mpal 2015-2022 Cons'!$A$5:$A$1012,$W$2,'PIB Mpal 2015-2022 Cons'!$E$5:$E$1012,$A22)</f>
        <v>13.646012665288028</v>
      </c>
      <c r="G22" s="51">
        <f>SUMIFS('PIB Mpal 2015-2022 Cons'!K$5:K$1012,'PIB Mpal 2015-2022 Cons'!$A$5:$A$1012,$W$2,'PIB Mpal 2015-2022 Cons'!$E$5:$E$1012,$A22)</f>
        <v>3.985941073749062</v>
      </c>
      <c r="H22" s="51">
        <f>SUMIFS('PIB Mpal 2015-2022 Cons'!L$5:L$1012,'PIB Mpal 2015-2022 Cons'!$A$5:$A$1012,$W$2,'PIB Mpal 2015-2022 Cons'!$E$5:$E$1012,$A22)</f>
        <v>13.458907343879396</v>
      </c>
      <c r="I22" s="51">
        <f>SUMIFS('PIB Mpal 2015-2022 Cons'!N$5:N$1012,'PIB Mpal 2015-2022 Cons'!$A$5:$A$1012,$W$2,'PIB Mpal 2015-2022 Cons'!$E$5:$E$1012,$A22)</f>
        <v>12.618246899079095</v>
      </c>
      <c r="J22" s="51">
        <f>SUMIFS('PIB Mpal 2015-2022 Cons'!O$5:O$1012,'PIB Mpal 2015-2022 Cons'!$A$5:$A$1012,$W$2,'PIB Mpal 2015-2022 Cons'!$E$5:$E$1012,$A22)</f>
        <v>63.18835144934679</v>
      </c>
      <c r="K22" s="51">
        <f>SUMIFS('PIB Mpal 2015-2022 Cons'!P$5:P$1012,'PIB Mpal 2015-2022 Cons'!$A$5:$A$1012,$W$2,'PIB Mpal 2015-2022 Cons'!$E$5:$E$1012,$A22)</f>
        <v>13.419940396069883</v>
      </c>
      <c r="L22" s="51">
        <f>SUMIFS('PIB Mpal 2015-2022 Cons'!Q$5:Q$1012,'PIB Mpal 2015-2022 Cons'!$A$5:$A$1012,$W$2,'PIB Mpal 2015-2022 Cons'!$E$5:$E$1012,$A22)</f>
        <v>4.9356987627376245</v>
      </c>
      <c r="M22" s="51">
        <f>SUMIFS('PIB Mpal 2015-2022 Cons'!R$5:R$1012,'PIB Mpal 2015-2022 Cons'!$A$5:$A$1012,$W$2,'PIB Mpal 2015-2022 Cons'!$E$5:$E$1012,$A22)</f>
        <v>22.086642373598686</v>
      </c>
      <c r="N22" s="51">
        <f>SUMIFS('PIB Mpal 2015-2022 Cons'!S$5:S$1012,'PIB Mpal 2015-2022 Cons'!$A$5:$A$1012,$W$2,'PIB Mpal 2015-2022 Cons'!$E$5:$E$1012,$A22)</f>
        <v>28.4587460508735</v>
      </c>
      <c r="O22" s="51">
        <f>SUMIFS('PIB Mpal 2015-2022 Cons'!T$5:T$1012,'PIB Mpal 2015-2022 Cons'!$A$5:$A$1012,$W$2,'PIB Mpal 2015-2022 Cons'!$E$5:$E$1012,$A22)</f>
        <v>69.07694547042851</v>
      </c>
      <c r="P22" s="153">
        <f>SUMIFS('PIB Mpal 2015-2022 Cons'!U$5:U$1012,'PIB Mpal 2015-2022 Cons'!$A$5:$A$1012,$W$2,'PIB Mpal 2015-2022 Cons'!$E$5:$E$1012,$A22)</f>
        <v>14.484242948868491</v>
      </c>
      <c r="Q22" s="220">
        <f>SUMIFS('PIB Mpal 2015-2022 Cons'!J$5:J$1012,'PIB Mpal 2015-2022 Cons'!$A$5:$A$1012,$W$2,'PIB Mpal 2015-2022 Cons'!$E$5:$E$1012,$A22)</f>
        <v>38.5348838317421</v>
      </c>
      <c r="R22" s="101">
        <f>SUMIFS('PIB Mpal 2015-2022 Cons'!M$5:M$1012,'PIB Mpal 2015-2022 Cons'!$A$5:$A$1012,$W$2,'PIB Mpal 2015-2022 Cons'!$E$5:$E$1012,$A22)</f>
        <v>17.444848417628457</v>
      </c>
      <c r="S22" s="53">
        <f>SUMIFS('PIB Mpal 2015-2022 Cons'!V$5:V$1012,'PIB Mpal 2015-2022 Cons'!$A$5:$A$1012,$W$2,'PIB Mpal 2015-2022 Cons'!$E$5:$E$1012,$A22)</f>
        <v>228.2688143510026</v>
      </c>
      <c r="T22" s="156">
        <f>SUMIFS('PIB Mpal 2015-2022 Cons'!W$5:W$1012,'PIB Mpal 2015-2022 Cons'!$A$5:$A$1012,$W$2,'PIB Mpal 2015-2022 Cons'!$E$5:$E$1012,$A22)</f>
        <v>284.2485466003732</v>
      </c>
      <c r="U22" s="51">
        <f>SUMIFS('PIB Mpal 2015-2022 Cons'!X$5:X$1012,'PIB Mpal 2015-2022 Cons'!$A$5:$A$1012,$W$2,'PIB Mpal 2015-2022 Cons'!$E$5:$E$1012,$A22)</f>
        <v>31.686628764401885</v>
      </c>
      <c r="V22" s="53">
        <f>SUMIFS('PIB Mpal 2015-2022 Cons'!Y$5:Y$1012,'PIB Mpal 2015-2022 Cons'!$A$5:$A$1012,$W$2,'PIB Mpal 2015-2022 Cons'!$E$5:$E$1012,$A22)</f>
        <v>315.93517536477503</v>
      </c>
      <c r="W22" s="94">
        <f t="shared" si="3"/>
        <v>0.0021542899946923057</v>
      </c>
      <c r="X22" s="273">
        <f>INDEX(POBLACION!$C$4:$W$128,MATCH(A22,POBLACION!$A$4:$A$128,0),MATCH($W$2,POBLACION!$C$3:$W$3,0))</f>
        <v>28611</v>
      </c>
      <c r="Y22" s="263">
        <f t="shared" si="5"/>
        <v>9934.939240165431</v>
      </c>
      <c r="Z22" s="275">
        <f t="shared" si="6"/>
        <v>11042.437362020728</v>
      </c>
      <c r="AA22" s="278">
        <f t="shared" si="7"/>
        <v>3.9971652154074278</v>
      </c>
      <c r="AB22" s="278">
        <f t="shared" si="7"/>
        <v>4.043064944411668</v>
      </c>
    </row>
    <row r="23" spans="1:28" ht="15.75" thickBot="1">
      <c r="A23" s="35" t="s">
        <v>205</v>
      </c>
      <c r="B23" s="64" t="s">
        <v>39</v>
      </c>
      <c r="C23" s="63" t="s">
        <v>360</v>
      </c>
      <c r="D23" s="64" t="s">
        <v>45</v>
      </c>
      <c r="E23" s="98">
        <f>SUMIFS('PIB Mpal 2015-2022 Cons'!H$5:H$1012,'PIB Mpal 2015-2022 Cons'!$A$5:$A$1012,$W$2,'PIB Mpal 2015-2022 Cons'!$E$5:$E$1012,$A23)</f>
        <v>47.075969805543934</v>
      </c>
      <c r="F23" s="98">
        <f>SUMIFS('PIB Mpal 2015-2022 Cons'!I$5:I$1012,'PIB Mpal 2015-2022 Cons'!$A$5:$A$1012,$W$2,'PIB Mpal 2015-2022 Cons'!$E$5:$E$1012,$A23)</f>
        <v>29.317400949065615</v>
      </c>
      <c r="G23" s="98">
        <f>SUMIFS('PIB Mpal 2015-2022 Cons'!K$5:K$1012,'PIB Mpal 2015-2022 Cons'!$A$5:$A$1012,$W$2,'PIB Mpal 2015-2022 Cons'!$E$5:$E$1012,$A23)</f>
        <v>4.278244250636289</v>
      </c>
      <c r="H23" s="98">
        <f>SUMIFS('PIB Mpal 2015-2022 Cons'!L$5:L$1012,'PIB Mpal 2015-2022 Cons'!$A$5:$A$1012,$W$2,'PIB Mpal 2015-2022 Cons'!$E$5:$E$1012,$A23)</f>
        <v>11.109022343991162</v>
      </c>
      <c r="I23" s="98">
        <f>SUMIFS('PIB Mpal 2015-2022 Cons'!N$5:N$1012,'PIB Mpal 2015-2022 Cons'!$A$5:$A$1012,$W$2,'PIB Mpal 2015-2022 Cons'!$E$5:$E$1012,$A23)</f>
        <v>9.607781285661886</v>
      </c>
      <c r="J23" s="98">
        <f>SUMIFS('PIB Mpal 2015-2022 Cons'!O$5:O$1012,'PIB Mpal 2015-2022 Cons'!$A$5:$A$1012,$W$2,'PIB Mpal 2015-2022 Cons'!$E$5:$E$1012,$A23)</f>
        <v>59.04738355221243</v>
      </c>
      <c r="K23" s="98">
        <f>SUMIFS('PIB Mpal 2015-2022 Cons'!P$5:P$1012,'PIB Mpal 2015-2022 Cons'!$A$5:$A$1012,$W$2,'PIB Mpal 2015-2022 Cons'!$E$5:$E$1012,$A23)</f>
        <v>8.185414608666367</v>
      </c>
      <c r="L23" s="98">
        <f>SUMIFS('PIB Mpal 2015-2022 Cons'!Q$5:Q$1012,'PIB Mpal 2015-2022 Cons'!$A$5:$A$1012,$W$2,'PIB Mpal 2015-2022 Cons'!$E$5:$E$1012,$A23)</f>
        <v>2.8556621893908516</v>
      </c>
      <c r="M23" s="98">
        <f>SUMIFS('PIB Mpal 2015-2022 Cons'!R$5:R$1012,'PIB Mpal 2015-2022 Cons'!$A$5:$A$1012,$W$2,'PIB Mpal 2015-2022 Cons'!$E$5:$E$1012,$A23)</f>
        <v>15.757349490509666</v>
      </c>
      <c r="N23" s="98">
        <f>SUMIFS('PIB Mpal 2015-2022 Cons'!S$5:S$1012,'PIB Mpal 2015-2022 Cons'!$A$5:$A$1012,$W$2,'PIB Mpal 2015-2022 Cons'!$E$5:$E$1012,$A23)</f>
        <v>23.720729686196652</v>
      </c>
      <c r="O23" s="98">
        <f>SUMIFS('PIB Mpal 2015-2022 Cons'!T$5:T$1012,'PIB Mpal 2015-2022 Cons'!$A$5:$A$1012,$W$2,'PIB Mpal 2015-2022 Cons'!$E$5:$E$1012,$A23)</f>
        <v>60.56872055284853</v>
      </c>
      <c r="P23" s="154">
        <f>SUMIFS('PIB Mpal 2015-2022 Cons'!U$5:U$1012,'PIB Mpal 2015-2022 Cons'!$A$5:$A$1012,$W$2,'PIB Mpal 2015-2022 Cons'!$E$5:$E$1012,$A23)</f>
        <v>9.645645990418501</v>
      </c>
      <c r="Q23" s="220">
        <f>SUMIFS('PIB Mpal 2015-2022 Cons'!J$5:J$1012,'PIB Mpal 2015-2022 Cons'!$A$5:$A$1012,$W$2,'PIB Mpal 2015-2022 Cons'!$E$5:$E$1012,$A23)</f>
        <v>76.39337075460955</v>
      </c>
      <c r="R23" s="101">
        <f>SUMIFS('PIB Mpal 2015-2022 Cons'!M$5:M$1012,'PIB Mpal 2015-2022 Cons'!$A$5:$A$1012,$W$2,'PIB Mpal 2015-2022 Cons'!$E$5:$E$1012,$A23)</f>
        <v>15.387266594627452</v>
      </c>
      <c r="S23" s="99">
        <f>SUMIFS('PIB Mpal 2015-2022 Cons'!V$5:V$1012,'PIB Mpal 2015-2022 Cons'!$A$5:$A$1012,$W$2,'PIB Mpal 2015-2022 Cons'!$E$5:$E$1012,$A23)</f>
        <v>189.38868735590486</v>
      </c>
      <c r="T23" s="157">
        <f>SUMIFS('PIB Mpal 2015-2022 Cons'!W$5:W$1012,'PIB Mpal 2015-2022 Cons'!$A$5:$A$1012,$W$2,'PIB Mpal 2015-2022 Cons'!$E$5:$E$1012,$A23)</f>
        <v>281.1693247051419</v>
      </c>
      <c r="U23" s="98">
        <f>SUMIFS('PIB Mpal 2015-2022 Cons'!X$5:X$1012,'PIB Mpal 2015-2022 Cons'!$A$5:$A$1012,$W$2,'PIB Mpal 2015-2022 Cons'!$E$5:$E$1012,$A23)</f>
        <v>34.181222080014656</v>
      </c>
      <c r="V23" s="99">
        <f>SUMIFS('PIB Mpal 2015-2022 Cons'!Y$5:Y$1012,'PIB Mpal 2015-2022 Cons'!$A$5:$A$1012,$W$2,'PIB Mpal 2015-2022 Cons'!$E$5:$E$1012,$A23)</f>
        <v>315.35054678515655</v>
      </c>
      <c r="W23" s="100">
        <f t="shared" si="3"/>
        <v>0.0021503035455790374</v>
      </c>
      <c r="X23" s="273">
        <f>INDEX(POBLACION!$C$4:$W$128,MATCH(A23,POBLACION!$A$4:$A$128,0),MATCH($W$2,POBLACION!$C$3:$W$3,0))</f>
        <v>25772</v>
      </c>
      <c r="Y23" s="263">
        <f t="shared" si="5"/>
        <v>10909.876016806686</v>
      </c>
      <c r="Z23" s="275">
        <f t="shared" si="6"/>
        <v>12236.168973504444</v>
      </c>
      <c r="AA23" s="278">
        <f t="shared" si="7"/>
        <v>4.03781981516005</v>
      </c>
      <c r="AB23" s="278">
        <f t="shared" si="7"/>
        <v>4.0876454656772925</v>
      </c>
    </row>
    <row r="24" spans="1:28" ht="15.75" thickBot="1">
      <c r="A24" s="118" t="s">
        <v>46</v>
      </c>
      <c r="B24" s="113" t="s">
        <v>361</v>
      </c>
      <c r="C24" s="119"/>
      <c r="D24" s="120"/>
      <c r="E24" s="115">
        <f>SUM(E25:E30)</f>
        <v>57.81530880660243</v>
      </c>
      <c r="F24" s="115">
        <f aca="true" t="shared" si="10" ref="F24:V24">SUM(F25:F30)</f>
        <v>535.2275240664183</v>
      </c>
      <c r="G24" s="115">
        <f t="shared" si="10"/>
        <v>120.24709509242818</v>
      </c>
      <c r="H24" s="115">
        <f t="shared" si="10"/>
        <v>32.471602622498814</v>
      </c>
      <c r="I24" s="115">
        <f t="shared" si="10"/>
        <v>178.20379378833414</v>
      </c>
      <c r="J24" s="115">
        <f t="shared" si="10"/>
        <v>276.04542639432816</v>
      </c>
      <c r="K24" s="115">
        <f t="shared" si="10"/>
        <v>43.22693196605147</v>
      </c>
      <c r="L24" s="115">
        <f t="shared" si="10"/>
        <v>24.10461672080686</v>
      </c>
      <c r="M24" s="115">
        <f t="shared" si="10"/>
        <v>106.63144240242617</v>
      </c>
      <c r="N24" s="115">
        <f t="shared" si="10"/>
        <v>345.81227517245287</v>
      </c>
      <c r="O24" s="115">
        <f t="shared" si="10"/>
        <v>166.80305843551736</v>
      </c>
      <c r="P24" s="125">
        <f t="shared" si="10"/>
        <v>66.21109029609713</v>
      </c>
      <c r="Q24" s="196">
        <f t="shared" si="10"/>
        <v>593.0428328730206</v>
      </c>
      <c r="R24" s="115">
        <f t="shared" si="10"/>
        <v>152.718697714927</v>
      </c>
      <c r="S24" s="116">
        <f t="shared" si="10"/>
        <v>1207.0386351760142</v>
      </c>
      <c r="T24" s="189">
        <f t="shared" si="10"/>
        <v>1952.8001657639616</v>
      </c>
      <c r="U24" s="115">
        <f t="shared" si="10"/>
        <v>249.97755184685997</v>
      </c>
      <c r="V24" s="116">
        <f t="shared" si="10"/>
        <v>2202.7777176108216</v>
      </c>
      <c r="W24" s="117">
        <f t="shared" si="3"/>
        <v>0.015020239490905495</v>
      </c>
      <c r="X24" s="211">
        <f aca="true" t="shared" si="11" ref="X24">SUM(X25:X30)</f>
        <v>109404</v>
      </c>
      <c r="Y24" s="263">
        <f t="shared" si="5"/>
        <v>17849.440292530086</v>
      </c>
      <c r="Z24" s="275">
        <f t="shared" si="6"/>
        <v>20134.343512219126</v>
      </c>
      <c r="AA24" s="278">
        <f t="shared" si="7"/>
        <v>4.251624602427106</v>
      </c>
      <c r="AB24" s="278">
        <f t="shared" si="7"/>
        <v>4.303937473840711</v>
      </c>
    </row>
    <row r="25" spans="1:28" ht="15">
      <c r="A25" s="35" t="s">
        <v>206</v>
      </c>
      <c r="B25" s="103" t="s">
        <v>48</v>
      </c>
      <c r="C25" s="110" t="s">
        <v>362</v>
      </c>
      <c r="D25" s="103" t="s">
        <v>49</v>
      </c>
      <c r="E25" s="111">
        <f>SUMIFS('PIB Mpal 2015-2022 Cons'!H$5:H$1012,'PIB Mpal 2015-2022 Cons'!$A$5:$A$1012,$W$2,'PIB Mpal 2015-2022 Cons'!$E$5:$E$1012,$A25)</f>
        <v>4.0689538132699585</v>
      </c>
      <c r="F25" s="111">
        <f>SUMIFS('PIB Mpal 2015-2022 Cons'!I$5:I$1012,'PIB Mpal 2015-2022 Cons'!$A$5:$A$1012,$W$2,'PIB Mpal 2015-2022 Cons'!$E$5:$E$1012,$A25)</f>
        <v>2.0890964396457177</v>
      </c>
      <c r="G25" s="111">
        <f>SUMIFS('PIB Mpal 2015-2022 Cons'!K$5:K$1012,'PIB Mpal 2015-2022 Cons'!$A$5:$A$1012,$W$2,'PIB Mpal 2015-2022 Cons'!$E$5:$E$1012,$A25)</f>
        <v>1.5336900947152086</v>
      </c>
      <c r="H25" s="111">
        <f>SUMIFS('PIB Mpal 2015-2022 Cons'!L$5:L$1012,'PIB Mpal 2015-2022 Cons'!$A$5:$A$1012,$W$2,'PIB Mpal 2015-2022 Cons'!$E$5:$E$1012,$A25)</f>
        <v>2.031174639236205</v>
      </c>
      <c r="I25" s="111">
        <f>SUMIFS('PIB Mpal 2015-2022 Cons'!N$5:N$1012,'PIB Mpal 2015-2022 Cons'!$A$5:$A$1012,$W$2,'PIB Mpal 2015-2022 Cons'!$E$5:$E$1012,$A25)</f>
        <v>4.354020553985096</v>
      </c>
      <c r="J25" s="111">
        <f>SUMIFS('PIB Mpal 2015-2022 Cons'!O$5:O$1012,'PIB Mpal 2015-2022 Cons'!$A$5:$A$1012,$W$2,'PIB Mpal 2015-2022 Cons'!$E$5:$E$1012,$A25)</f>
        <v>8.011777441752926</v>
      </c>
      <c r="K25" s="111">
        <f>SUMIFS('PIB Mpal 2015-2022 Cons'!P$5:P$1012,'PIB Mpal 2015-2022 Cons'!$A$5:$A$1012,$W$2,'PIB Mpal 2015-2022 Cons'!$E$5:$E$1012,$A25)</f>
        <v>1.7188051588888607</v>
      </c>
      <c r="L25" s="111">
        <f>SUMIFS('PIB Mpal 2015-2022 Cons'!Q$5:Q$1012,'PIB Mpal 2015-2022 Cons'!$A$5:$A$1012,$W$2,'PIB Mpal 2015-2022 Cons'!$E$5:$E$1012,$A25)</f>
        <v>0.8669032416318034</v>
      </c>
      <c r="M25" s="111">
        <f>SUMIFS('PIB Mpal 2015-2022 Cons'!R$5:R$1012,'PIB Mpal 2015-2022 Cons'!$A$5:$A$1012,$W$2,'PIB Mpal 2015-2022 Cons'!$E$5:$E$1012,$A25)</f>
        <v>5.923073751447861</v>
      </c>
      <c r="N25" s="111">
        <f>SUMIFS('PIB Mpal 2015-2022 Cons'!S$5:S$1012,'PIB Mpal 2015-2022 Cons'!$A$5:$A$1012,$W$2,'PIB Mpal 2015-2022 Cons'!$E$5:$E$1012,$A25)</f>
        <v>5.87128935987696</v>
      </c>
      <c r="O25" s="111">
        <f>SUMIFS('PIB Mpal 2015-2022 Cons'!T$5:T$1012,'PIB Mpal 2015-2022 Cons'!$A$5:$A$1012,$W$2,'PIB Mpal 2015-2022 Cons'!$E$5:$E$1012,$A25)</f>
        <v>9.912087189584717</v>
      </c>
      <c r="P25" s="185">
        <f>SUMIFS('PIB Mpal 2015-2022 Cons'!U$5:U$1012,'PIB Mpal 2015-2022 Cons'!$A$5:$A$1012,$W$2,'PIB Mpal 2015-2022 Cons'!$E$5:$E$1012,$A25)</f>
        <v>3.0430499639473045</v>
      </c>
      <c r="Q25" s="220">
        <f>SUMIFS('PIB Mpal 2015-2022 Cons'!J$5:J$1012,'PIB Mpal 2015-2022 Cons'!$A$5:$A$1012,$W$2,'PIB Mpal 2015-2022 Cons'!$E$5:$E$1012,$A25)</f>
        <v>6.158050252915676</v>
      </c>
      <c r="R25" s="101">
        <f>SUMIFS('PIB Mpal 2015-2022 Cons'!M$5:M$1012,'PIB Mpal 2015-2022 Cons'!$A$5:$A$1012,$W$2,'PIB Mpal 2015-2022 Cons'!$E$5:$E$1012,$A25)</f>
        <v>3.5648647339514135</v>
      </c>
      <c r="S25" s="112">
        <f>SUMIFS('PIB Mpal 2015-2022 Cons'!V$5:V$1012,'PIB Mpal 2015-2022 Cons'!$A$5:$A$1012,$W$2,'PIB Mpal 2015-2022 Cons'!$E$5:$E$1012,$A25)</f>
        <v>39.70100666111553</v>
      </c>
      <c r="T25" s="190">
        <f>SUMIFS('PIB Mpal 2015-2022 Cons'!W$5:W$1012,'PIB Mpal 2015-2022 Cons'!$A$5:$A$1012,$W$2,'PIB Mpal 2015-2022 Cons'!$E$5:$E$1012,$A25)</f>
        <v>49.42392164798262</v>
      </c>
      <c r="U25" s="111">
        <f>SUMIFS('PIB Mpal 2015-2022 Cons'!X$5:X$1012,'PIB Mpal 2015-2022 Cons'!$A$5:$A$1012,$W$2,'PIB Mpal 2015-2022 Cons'!$E$5:$E$1012,$A25)</f>
        <v>5.504856249949119</v>
      </c>
      <c r="V25" s="112">
        <f>SUMIFS('PIB Mpal 2015-2022 Cons'!Y$5:Y$1012,'PIB Mpal 2015-2022 Cons'!$A$5:$A$1012,$W$2,'PIB Mpal 2015-2022 Cons'!$E$5:$E$1012,$A25)</f>
        <v>54.92877789793174</v>
      </c>
      <c r="W25" s="102">
        <f t="shared" si="3"/>
        <v>0.00037454682439068355</v>
      </c>
      <c r="X25" s="273">
        <f>INDEX(POBLACION!$C$4:$W$128,MATCH(A25,POBLACION!$A$4:$A$128,0),MATCH($W$2,POBLACION!$C$3:$W$3,0))</f>
        <v>4744</v>
      </c>
      <c r="Y25" s="263">
        <f t="shared" si="5"/>
        <v>10418.195962896842</v>
      </c>
      <c r="Z25" s="275">
        <f t="shared" si="6"/>
        <v>11578.578814909726</v>
      </c>
      <c r="AA25" s="278">
        <f t="shared" si="7"/>
        <v>4.017792522112262</v>
      </c>
      <c r="AB25" s="278">
        <f t="shared" si="7"/>
        <v>4.063655256220426</v>
      </c>
    </row>
    <row r="26" spans="1:28" ht="15">
      <c r="A26" s="35" t="s">
        <v>207</v>
      </c>
      <c r="B26" s="32" t="s">
        <v>48</v>
      </c>
      <c r="C26" s="33" t="s">
        <v>362</v>
      </c>
      <c r="D26" s="32" t="s">
        <v>50</v>
      </c>
      <c r="E26" s="51">
        <f>SUMIFS('PIB Mpal 2015-2022 Cons'!H$5:H$1012,'PIB Mpal 2015-2022 Cons'!$A$5:$A$1012,$W$2,'PIB Mpal 2015-2022 Cons'!$E$5:$E$1012,$A26)</f>
        <v>15.471160428487769</v>
      </c>
      <c r="F26" s="51">
        <f>SUMIFS('PIB Mpal 2015-2022 Cons'!I$5:I$1012,'PIB Mpal 2015-2022 Cons'!$A$5:$A$1012,$W$2,'PIB Mpal 2015-2022 Cons'!$E$5:$E$1012,$A26)</f>
        <v>9.250093373617478</v>
      </c>
      <c r="G26" s="51">
        <f>SUMIFS('PIB Mpal 2015-2022 Cons'!K$5:K$1012,'PIB Mpal 2015-2022 Cons'!$A$5:$A$1012,$W$2,'PIB Mpal 2015-2022 Cons'!$E$5:$E$1012,$A26)</f>
        <v>1.730821790310185</v>
      </c>
      <c r="H26" s="51">
        <f>SUMIFS('PIB Mpal 2015-2022 Cons'!L$5:L$1012,'PIB Mpal 2015-2022 Cons'!$A$5:$A$1012,$W$2,'PIB Mpal 2015-2022 Cons'!$E$5:$E$1012,$A26)</f>
        <v>5.281560734375545</v>
      </c>
      <c r="I26" s="51">
        <f>SUMIFS('PIB Mpal 2015-2022 Cons'!N$5:N$1012,'PIB Mpal 2015-2022 Cons'!$A$5:$A$1012,$W$2,'PIB Mpal 2015-2022 Cons'!$E$5:$E$1012,$A26)</f>
        <v>5.682813563471325</v>
      </c>
      <c r="J26" s="51">
        <f>SUMIFS('PIB Mpal 2015-2022 Cons'!O$5:O$1012,'PIB Mpal 2015-2022 Cons'!$A$5:$A$1012,$W$2,'PIB Mpal 2015-2022 Cons'!$E$5:$E$1012,$A26)</f>
        <v>16.34801436049156</v>
      </c>
      <c r="K26" s="51">
        <f>SUMIFS('PIB Mpal 2015-2022 Cons'!P$5:P$1012,'PIB Mpal 2015-2022 Cons'!$A$5:$A$1012,$W$2,'PIB Mpal 2015-2022 Cons'!$E$5:$E$1012,$A26)</f>
        <v>2.0922484994473436</v>
      </c>
      <c r="L26" s="51">
        <f>SUMIFS('PIB Mpal 2015-2022 Cons'!Q$5:Q$1012,'PIB Mpal 2015-2022 Cons'!$A$5:$A$1012,$W$2,'PIB Mpal 2015-2022 Cons'!$E$5:$E$1012,$A26)</f>
        <v>1.2384604314598862</v>
      </c>
      <c r="M26" s="51">
        <f>SUMIFS('PIB Mpal 2015-2022 Cons'!R$5:R$1012,'PIB Mpal 2015-2022 Cons'!$A$5:$A$1012,$W$2,'PIB Mpal 2015-2022 Cons'!$E$5:$E$1012,$A26)</f>
        <v>8.309684355959966</v>
      </c>
      <c r="N26" s="51">
        <f>SUMIFS('PIB Mpal 2015-2022 Cons'!S$5:S$1012,'PIB Mpal 2015-2022 Cons'!$A$5:$A$1012,$W$2,'PIB Mpal 2015-2022 Cons'!$E$5:$E$1012,$A26)</f>
        <v>9.998721026986606</v>
      </c>
      <c r="O26" s="51">
        <f>SUMIFS('PIB Mpal 2015-2022 Cons'!T$5:T$1012,'PIB Mpal 2015-2022 Cons'!$A$5:$A$1012,$W$2,'PIB Mpal 2015-2022 Cons'!$E$5:$E$1012,$A26)</f>
        <v>19.332354841023882</v>
      </c>
      <c r="P26" s="153">
        <f>SUMIFS('PIB Mpal 2015-2022 Cons'!U$5:U$1012,'PIB Mpal 2015-2022 Cons'!$A$5:$A$1012,$W$2,'PIB Mpal 2015-2022 Cons'!$E$5:$E$1012,$A26)</f>
        <v>5.533900288699978</v>
      </c>
      <c r="Q26" s="220">
        <f>SUMIFS('PIB Mpal 2015-2022 Cons'!J$5:J$1012,'PIB Mpal 2015-2022 Cons'!$A$5:$A$1012,$W$2,'PIB Mpal 2015-2022 Cons'!$E$5:$E$1012,$A26)</f>
        <v>24.721253802105245</v>
      </c>
      <c r="R26" s="101">
        <f>SUMIFS('PIB Mpal 2015-2022 Cons'!M$5:M$1012,'PIB Mpal 2015-2022 Cons'!$A$5:$A$1012,$W$2,'PIB Mpal 2015-2022 Cons'!$E$5:$E$1012,$A26)</f>
        <v>7.01238252468573</v>
      </c>
      <c r="S26" s="53">
        <f>SUMIFS('PIB Mpal 2015-2022 Cons'!V$5:V$1012,'PIB Mpal 2015-2022 Cons'!$A$5:$A$1012,$W$2,'PIB Mpal 2015-2022 Cons'!$E$5:$E$1012,$A26)</f>
        <v>68.53619736754055</v>
      </c>
      <c r="T26" s="156">
        <f>SUMIFS('PIB Mpal 2015-2022 Cons'!W$5:W$1012,'PIB Mpal 2015-2022 Cons'!$A$5:$A$1012,$W$2,'PIB Mpal 2015-2022 Cons'!$E$5:$E$1012,$A26)</f>
        <v>100.26983369433154</v>
      </c>
      <c r="U26" s="51">
        <f>SUMIFS('PIB Mpal 2015-2022 Cons'!X$5:X$1012,'PIB Mpal 2015-2022 Cons'!$A$5:$A$1012,$W$2,'PIB Mpal 2015-2022 Cons'!$E$5:$E$1012,$A26)</f>
        <v>12.003552365132423</v>
      </c>
      <c r="V26" s="53">
        <f>SUMIFS('PIB Mpal 2015-2022 Cons'!Y$5:Y$1012,'PIB Mpal 2015-2022 Cons'!$A$5:$A$1012,$W$2,'PIB Mpal 2015-2022 Cons'!$E$5:$E$1012,$A26)</f>
        <v>112.27338605946396</v>
      </c>
      <c r="W26" s="94">
        <f t="shared" si="3"/>
        <v>0.0007655666450526448</v>
      </c>
      <c r="X26" s="273">
        <f>INDEX(POBLACION!$C$4:$W$128,MATCH(A26,POBLACION!$A$4:$A$128,0),MATCH($W$2,POBLACION!$C$3:$W$3,0))</f>
        <v>8559</v>
      </c>
      <c r="Y26" s="263">
        <f t="shared" si="5"/>
        <v>11715.134208941645</v>
      </c>
      <c r="Z26" s="275">
        <f t="shared" si="6"/>
        <v>13117.582201129098</v>
      </c>
      <c r="AA26" s="278">
        <f t="shared" si="7"/>
        <v>4.068747268252564</v>
      </c>
      <c r="AB26" s="278">
        <f t="shared" si="7"/>
        <v>4.117853794378661</v>
      </c>
    </row>
    <row r="27" spans="1:28" ht="15">
      <c r="A27" s="35" t="s">
        <v>208</v>
      </c>
      <c r="B27" s="32" t="s">
        <v>48</v>
      </c>
      <c r="C27" s="33" t="s">
        <v>362</v>
      </c>
      <c r="D27" s="32" t="s">
        <v>52</v>
      </c>
      <c r="E27" s="51">
        <f>SUMIFS('PIB Mpal 2015-2022 Cons'!H$5:H$1012,'PIB Mpal 2015-2022 Cons'!$A$5:$A$1012,$W$2,'PIB Mpal 2015-2022 Cons'!$E$5:$E$1012,$A27)</f>
        <v>30.87171215583155</v>
      </c>
      <c r="F27" s="51">
        <f>SUMIFS('PIB Mpal 2015-2022 Cons'!I$5:I$1012,'PIB Mpal 2015-2022 Cons'!$A$5:$A$1012,$W$2,'PIB Mpal 2015-2022 Cons'!$E$5:$E$1012,$A27)</f>
        <v>19.62044494493887</v>
      </c>
      <c r="G27" s="51">
        <f>SUMIFS('PIB Mpal 2015-2022 Cons'!K$5:K$1012,'PIB Mpal 2015-2022 Cons'!$A$5:$A$1012,$W$2,'PIB Mpal 2015-2022 Cons'!$E$5:$E$1012,$A27)</f>
        <v>47.205872677548484</v>
      </c>
      <c r="H27" s="51">
        <f>SUMIFS('PIB Mpal 2015-2022 Cons'!L$5:L$1012,'PIB Mpal 2015-2022 Cons'!$A$5:$A$1012,$W$2,'PIB Mpal 2015-2022 Cons'!$E$5:$E$1012,$A27)</f>
        <v>6.194672661298792</v>
      </c>
      <c r="I27" s="51">
        <f>SUMIFS('PIB Mpal 2015-2022 Cons'!N$5:N$1012,'PIB Mpal 2015-2022 Cons'!$A$5:$A$1012,$W$2,'PIB Mpal 2015-2022 Cons'!$E$5:$E$1012,$A27)</f>
        <v>78.03812280217613</v>
      </c>
      <c r="J27" s="51">
        <f>SUMIFS('PIB Mpal 2015-2022 Cons'!O$5:O$1012,'PIB Mpal 2015-2022 Cons'!$A$5:$A$1012,$W$2,'PIB Mpal 2015-2022 Cons'!$E$5:$E$1012,$A27)</f>
        <v>132.2037090330585</v>
      </c>
      <c r="K27" s="51">
        <f>SUMIFS('PIB Mpal 2015-2022 Cons'!P$5:P$1012,'PIB Mpal 2015-2022 Cons'!$A$5:$A$1012,$W$2,'PIB Mpal 2015-2022 Cons'!$E$5:$E$1012,$A27)</f>
        <v>24.322342769788868</v>
      </c>
      <c r="L27" s="51">
        <f>SUMIFS('PIB Mpal 2015-2022 Cons'!Q$5:Q$1012,'PIB Mpal 2015-2022 Cons'!$A$5:$A$1012,$W$2,'PIB Mpal 2015-2022 Cons'!$E$5:$E$1012,$A27)</f>
        <v>17.087429993211206</v>
      </c>
      <c r="M27" s="51">
        <f>SUMIFS('PIB Mpal 2015-2022 Cons'!R$5:R$1012,'PIB Mpal 2015-2022 Cons'!$A$5:$A$1012,$W$2,'PIB Mpal 2015-2022 Cons'!$E$5:$E$1012,$A27)</f>
        <v>48.854466549463936</v>
      </c>
      <c r="N27" s="51">
        <f>SUMIFS('PIB Mpal 2015-2022 Cons'!S$5:S$1012,'PIB Mpal 2015-2022 Cons'!$A$5:$A$1012,$W$2,'PIB Mpal 2015-2022 Cons'!$E$5:$E$1012,$A27)</f>
        <v>82.02892176712179</v>
      </c>
      <c r="O27" s="51">
        <f>SUMIFS('PIB Mpal 2015-2022 Cons'!T$5:T$1012,'PIB Mpal 2015-2022 Cons'!$A$5:$A$1012,$W$2,'PIB Mpal 2015-2022 Cons'!$E$5:$E$1012,$A27)</f>
        <v>59.45592588759106</v>
      </c>
      <c r="P27" s="153">
        <f>SUMIFS('PIB Mpal 2015-2022 Cons'!U$5:U$1012,'PIB Mpal 2015-2022 Cons'!$A$5:$A$1012,$W$2,'PIB Mpal 2015-2022 Cons'!$E$5:$E$1012,$A27)</f>
        <v>28.44671421529045</v>
      </c>
      <c r="Q27" s="220">
        <f>SUMIFS('PIB Mpal 2015-2022 Cons'!J$5:J$1012,'PIB Mpal 2015-2022 Cons'!$A$5:$A$1012,$W$2,'PIB Mpal 2015-2022 Cons'!$E$5:$E$1012,$A27)</f>
        <v>50.49215710077042</v>
      </c>
      <c r="R27" s="101">
        <f>SUMIFS('PIB Mpal 2015-2022 Cons'!M$5:M$1012,'PIB Mpal 2015-2022 Cons'!$A$5:$A$1012,$W$2,'PIB Mpal 2015-2022 Cons'!$E$5:$E$1012,$A27)</f>
        <v>53.40054533884728</v>
      </c>
      <c r="S27" s="53">
        <f>SUMIFS('PIB Mpal 2015-2022 Cons'!V$5:V$1012,'PIB Mpal 2015-2022 Cons'!$A$5:$A$1012,$W$2,'PIB Mpal 2015-2022 Cons'!$E$5:$E$1012,$A27)</f>
        <v>470.4376330177019</v>
      </c>
      <c r="T27" s="156">
        <f>SUMIFS('PIB Mpal 2015-2022 Cons'!W$5:W$1012,'PIB Mpal 2015-2022 Cons'!$A$5:$A$1012,$W$2,'PIB Mpal 2015-2022 Cons'!$E$5:$E$1012,$A27)</f>
        <v>574.3303354573196</v>
      </c>
      <c r="U27" s="51">
        <f>SUMIFS('PIB Mpal 2015-2022 Cons'!X$5:X$1012,'PIB Mpal 2015-2022 Cons'!$A$5:$A$1012,$W$2,'PIB Mpal 2015-2022 Cons'!$E$5:$E$1012,$A27)</f>
        <v>64.17399563107188</v>
      </c>
      <c r="V27" s="53">
        <f>SUMIFS('PIB Mpal 2015-2022 Cons'!Y$5:Y$1012,'PIB Mpal 2015-2022 Cons'!$A$5:$A$1012,$W$2,'PIB Mpal 2015-2022 Cons'!$E$5:$E$1012,$A27)</f>
        <v>638.5043310883915</v>
      </c>
      <c r="W27" s="94">
        <f t="shared" si="3"/>
        <v>0.004353815590312987</v>
      </c>
      <c r="X27" s="273">
        <f>INDEX(POBLACION!$C$4:$W$128,MATCH(A27,POBLACION!$A$4:$A$128,0),MATCH($W$2,POBLACION!$C$3:$W$3,0))</f>
        <v>41480</v>
      </c>
      <c r="Y27" s="263">
        <f t="shared" si="5"/>
        <v>13845.957942558332</v>
      </c>
      <c r="Z27" s="275">
        <f t="shared" si="6"/>
        <v>15393.064876769322</v>
      </c>
      <c r="AA27" s="278">
        <f t="shared" si="7"/>
        <v>4.141323008097129</v>
      </c>
      <c r="AB27" s="278">
        <f t="shared" si="7"/>
        <v>4.187325099789102</v>
      </c>
    </row>
    <row r="28" spans="1:28" ht="15">
      <c r="A28" s="35" t="s">
        <v>209</v>
      </c>
      <c r="B28" s="32" t="s">
        <v>48</v>
      </c>
      <c r="C28" s="33" t="s">
        <v>362</v>
      </c>
      <c r="D28" s="32" t="s">
        <v>53</v>
      </c>
      <c r="E28" s="51">
        <f>SUMIFS('PIB Mpal 2015-2022 Cons'!H$5:H$1012,'PIB Mpal 2015-2022 Cons'!$A$5:$A$1012,$W$2,'PIB Mpal 2015-2022 Cons'!$E$5:$E$1012,$A28)</f>
        <v>1.248324925476786</v>
      </c>
      <c r="F28" s="51">
        <f>SUMIFS('PIB Mpal 2015-2022 Cons'!I$5:I$1012,'PIB Mpal 2015-2022 Cons'!$A$5:$A$1012,$W$2,'PIB Mpal 2015-2022 Cons'!$E$5:$E$1012,$A28)</f>
        <v>72.3056516570214</v>
      </c>
      <c r="G28" s="51">
        <f>SUMIFS('PIB Mpal 2015-2022 Cons'!K$5:K$1012,'PIB Mpal 2015-2022 Cons'!$A$5:$A$1012,$W$2,'PIB Mpal 2015-2022 Cons'!$E$5:$E$1012,$A28)</f>
        <v>45.43846743099261</v>
      </c>
      <c r="H28" s="51">
        <f>SUMIFS('PIB Mpal 2015-2022 Cons'!L$5:L$1012,'PIB Mpal 2015-2022 Cons'!$A$5:$A$1012,$W$2,'PIB Mpal 2015-2022 Cons'!$E$5:$E$1012,$A28)</f>
        <v>2.6218905645040467</v>
      </c>
      <c r="I28" s="51">
        <f>SUMIFS('PIB Mpal 2015-2022 Cons'!N$5:N$1012,'PIB Mpal 2015-2022 Cons'!$A$5:$A$1012,$W$2,'PIB Mpal 2015-2022 Cons'!$E$5:$E$1012,$A28)</f>
        <v>65.69353149718049</v>
      </c>
      <c r="J28" s="51">
        <f>SUMIFS('PIB Mpal 2015-2022 Cons'!O$5:O$1012,'PIB Mpal 2015-2022 Cons'!$A$5:$A$1012,$W$2,'PIB Mpal 2015-2022 Cons'!$E$5:$E$1012,$A28)</f>
        <v>36.9174297942465</v>
      </c>
      <c r="K28" s="51">
        <f>SUMIFS('PIB Mpal 2015-2022 Cons'!P$5:P$1012,'PIB Mpal 2015-2022 Cons'!$A$5:$A$1012,$W$2,'PIB Mpal 2015-2022 Cons'!$E$5:$E$1012,$A28)</f>
        <v>7.292871776181955</v>
      </c>
      <c r="L28" s="51">
        <f>SUMIFS('PIB Mpal 2015-2022 Cons'!Q$5:Q$1012,'PIB Mpal 2015-2022 Cons'!$A$5:$A$1012,$W$2,'PIB Mpal 2015-2022 Cons'!$E$5:$E$1012,$A28)</f>
        <v>2.6481927467269957</v>
      </c>
      <c r="M28" s="51">
        <f>SUMIFS('PIB Mpal 2015-2022 Cons'!R$5:R$1012,'PIB Mpal 2015-2022 Cons'!$A$5:$A$1012,$W$2,'PIB Mpal 2015-2022 Cons'!$E$5:$E$1012,$A28)</f>
        <v>19.63776809522595</v>
      </c>
      <c r="N28" s="51">
        <f>SUMIFS('PIB Mpal 2015-2022 Cons'!S$5:S$1012,'PIB Mpal 2015-2022 Cons'!$A$5:$A$1012,$W$2,'PIB Mpal 2015-2022 Cons'!$E$5:$E$1012,$A28)</f>
        <v>100.0410399021827</v>
      </c>
      <c r="O28" s="51">
        <f>SUMIFS('PIB Mpal 2015-2022 Cons'!T$5:T$1012,'PIB Mpal 2015-2022 Cons'!$A$5:$A$1012,$W$2,'PIB Mpal 2015-2022 Cons'!$E$5:$E$1012,$A28)</f>
        <v>38.27886721548634</v>
      </c>
      <c r="P28" s="153">
        <f>SUMIFS('PIB Mpal 2015-2022 Cons'!U$5:U$1012,'PIB Mpal 2015-2022 Cons'!$A$5:$A$1012,$W$2,'PIB Mpal 2015-2022 Cons'!$E$5:$E$1012,$A28)</f>
        <v>15.043194463626653</v>
      </c>
      <c r="Q28" s="220">
        <f>SUMIFS('PIB Mpal 2015-2022 Cons'!J$5:J$1012,'PIB Mpal 2015-2022 Cons'!$A$5:$A$1012,$W$2,'PIB Mpal 2015-2022 Cons'!$E$5:$E$1012,$A28)</f>
        <v>73.55397658249818</v>
      </c>
      <c r="R28" s="101">
        <f>SUMIFS('PIB Mpal 2015-2022 Cons'!M$5:M$1012,'PIB Mpal 2015-2022 Cons'!$A$5:$A$1012,$W$2,'PIB Mpal 2015-2022 Cons'!$E$5:$E$1012,$A28)</f>
        <v>48.06035799549666</v>
      </c>
      <c r="S28" s="53">
        <f>SUMIFS('PIB Mpal 2015-2022 Cons'!V$5:V$1012,'PIB Mpal 2015-2022 Cons'!$A$5:$A$1012,$W$2,'PIB Mpal 2015-2022 Cons'!$E$5:$E$1012,$A28)</f>
        <v>285.5528954908576</v>
      </c>
      <c r="T28" s="156">
        <f>SUMIFS('PIB Mpal 2015-2022 Cons'!W$5:W$1012,'PIB Mpal 2015-2022 Cons'!$A$5:$A$1012,$W$2,'PIB Mpal 2015-2022 Cons'!$E$5:$E$1012,$A28)</f>
        <v>407.16723006885246</v>
      </c>
      <c r="U28" s="51">
        <f>SUMIFS('PIB Mpal 2015-2022 Cons'!X$5:X$1012,'PIB Mpal 2015-2022 Cons'!$A$5:$A$1012,$W$2,'PIB Mpal 2015-2022 Cons'!$E$5:$E$1012,$A28)</f>
        <v>49.0368929544556</v>
      </c>
      <c r="V28" s="53">
        <f>SUMIFS('PIB Mpal 2015-2022 Cons'!Y$5:Y$1012,'PIB Mpal 2015-2022 Cons'!$A$5:$A$1012,$W$2,'PIB Mpal 2015-2022 Cons'!$E$5:$E$1012,$A28)</f>
        <v>456.20412302330806</v>
      </c>
      <c r="W28" s="94">
        <f t="shared" si="3"/>
        <v>0.0031107519972467953</v>
      </c>
      <c r="X28" s="273">
        <f>INDEX(POBLACION!$C$4:$W$128,MATCH(A28,POBLACION!$A$4:$A$128,0),MATCH($W$2,POBLACION!$C$3:$W$3,0))</f>
        <v>14993</v>
      </c>
      <c r="Y28" s="263">
        <f t="shared" si="5"/>
        <v>27157.155343750583</v>
      </c>
      <c r="Z28" s="275">
        <f t="shared" si="6"/>
        <v>30427.80784521497</v>
      </c>
      <c r="AA28" s="278">
        <f t="shared" si="7"/>
        <v>4.4338842765358</v>
      </c>
      <c r="AB28" s="278">
        <f t="shared" si="7"/>
        <v>4.483270664976622</v>
      </c>
    </row>
    <row r="29" spans="1:28" ht="15">
      <c r="A29" s="35" t="s">
        <v>210</v>
      </c>
      <c r="B29" s="32" t="s">
        <v>48</v>
      </c>
      <c r="C29" s="33" t="s">
        <v>362</v>
      </c>
      <c r="D29" s="32" t="s">
        <v>54</v>
      </c>
      <c r="E29" s="51">
        <f>SUMIFS('PIB Mpal 2015-2022 Cons'!H$5:H$1012,'PIB Mpal 2015-2022 Cons'!$A$5:$A$1012,$W$2,'PIB Mpal 2015-2022 Cons'!$E$5:$E$1012,$A29)</f>
        <v>1.7986744878402796</v>
      </c>
      <c r="F29" s="51">
        <f>SUMIFS('PIB Mpal 2015-2022 Cons'!I$5:I$1012,'PIB Mpal 2015-2022 Cons'!$A$5:$A$1012,$W$2,'PIB Mpal 2015-2022 Cons'!$E$5:$E$1012,$A29)</f>
        <v>8.173802523695429</v>
      </c>
      <c r="G29" s="51">
        <f>SUMIFS('PIB Mpal 2015-2022 Cons'!K$5:K$1012,'PIB Mpal 2015-2022 Cons'!$A$5:$A$1012,$W$2,'PIB Mpal 2015-2022 Cons'!$E$5:$E$1012,$A29)</f>
        <v>18.151397340920692</v>
      </c>
      <c r="H29" s="51">
        <f>SUMIFS('PIB Mpal 2015-2022 Cons'!L$5:L$1012,'PIB Mpal 2015-2022 Cons'!$A$5:$A$1012,$W$2,'PIB Mpal 2015-2022 Cons'!$E$5:$E$1012,$A29)</f>
        <v>5.904670045756352</v>
      </c>
      <c r="I29" s="51">
        <f>SUMIFS('PIB Mpal 2015-2022 Cons'!N$5:N$1012,'PIB Mpal 2015-2022 Cons'!$A$5:$A$1012,$W$2,'PIB Mpal 2015-2022 Cons'!$E$5:$E$1012,$A29)</f>
        <v>13.18780561547435</v>
      </c>
      <c r="J29" s="51">
        <f>SUMIFS('PIB Mpal 2015-2022 Cons'!O$5:O$1012,'PIB Mpal 2015-2022 Cons'!$A$5:$A$1012,$W$2,'PIB Mpal 2015-2022 Cons'!$E$5:$E$1012,$A29)</f>
        <v>65.37440889905403</v>
      </c>
      <c r="K29" s="51">
        <f>SUMIFS('PIB Mpal 2015-2022 Cons'!P$5:P$1012,'PIB Mpal 2015-2022 Cons'!$A$5:$A$1012,$W$2,'PIB Mpal 2015-2022 Cons'!$E$5:$E$1012,$A29)</f>
        <v>4.280518459890622</v>
      </c>
      <c r="L29" s="51">
        <f>SUMIFS('PIB Mpal 2015-2022 Cons'!Q$5:Q$1012,'PIB Mpal 2015-2022 Cons'!$A$5:$A$1012,$W$2,'PIB Mpal 2015-2022 Cons'!$E$5:$E$1012,$A29)</f>
        <v>1.4722226128605957</v>
      </c>
      <c r="M29" s="51">
        <f>SUMIFS('PIB Mpal 2015-2022 Cons'!R$5:R$1012,'PIB Mpal 2015-2022 Cons'!$A$5:$A$1012,$W$2,'PIB Mpal 2015-2022 Cons'!$E$5:$E$1012,$A29)</f>
        <v>13.559350520121008</v>
      </c>
      <c r="N29" s="51">
        <f>SUMIFS('PIB Mpal 2015-2022 Cons'!S$5:S$1012,'PIB Mpal 2015-2022 Cons'!$A$5:$A$1012,$W$2,'PIB Mpal 2015-2022 Cons'!$E$5:$E$1012,$A29)</f>
        <v>23.747092703211074</v>
      </c>
      <c r="O29" s="51">
        <f>SUMIFS('PIB Mpal 2015-2022 Cons'!T$5:T$1012,'PIB Mpal 2015-2022 Cons'!$A$5:$A$1012,$W$2,'PIB Mpal 2015-2022 Cons'!$E$5:$E$1012,$A29)</f>
        <v>23.28695279878696</v>
      </c>
      <c r="P29" s="153">
        <f>SUMIFS('PIB Mpal 2015-2022 Cons'!U$5:U$1012,'PIB Mpal 2015-2022 Cons'!$A$5:$A$1012,$W$2,'PIB Mpal 2015-2022 Cons'!$E$5:$E$1012,$A29)</f>
        <v>7.777536442748382</v>
      </c>
      <c r="Q29" s="220">
        <f>SUMIFS('PIB Mpal 2015-2022 Cons'!J$5:J$1012,'PIB Mpal 2015-2022 Cons'!$A$5:$A$1012,$W$2,'PIB Mpal 2015-2022 Cons'!$E$5:$E$1012,$A29)</f>
        <v>9.972477011535709</v>
      </c>
      <c r="R29" s="101">
        <f>SUMIFS('PIB Mpal 2015-2022 Cons'!M$5:M$1012,'PIB Mpal 2015-2022 Cons'!$A$5:$A$1012,$W$2,'PIB Mpal 2015-2022 Cons'!$E$5:$E$1012,$A29)</f>
        <v>24.056067386677043</v>
      </c>
      <c r="S29" s="53">
        <f>SUMIFS('PIB Mpal 2015-2022 Cons'!V$5:V$1012,'PIB Mpal 2015-2022 Cons'!$A$5:$A$1012,$W$2,'PIB Mpal 2015-2022 Cons'!$E$5:$E$1012,$A29)</f>
        <v>152.68588805214702</v>
      </c>
      <c r="T29" s="156">
        <f>SUMIFS('PIB Mpal 2015-2022 Cons'!W$5:W$1012,'PIB Mpal 2015-2022 Cons'!$A$5:$A$1012,$W$2,'PIB Mpal 2015-2022 Cons'!$E$5:$E$1012,$A29)</f>
        <v>186.71443245035977</v>
      </c>
      <c r="U29" s="51">
        <f>SUMIFS('PIB Mpal 2015-2022 Cons'!X$5:X$1012,'PIB Mpal 2015-2022 Cons'!$A$5:$A$1012,$W$2,'PIB Mpal 2015-2022 Cons'!$E$5:$E$1012,$A29)</f>
        <v>20.394449871575638</v>
      </c>
      <c r="V29" s="53">
        <f>SUMIFS('PIB Mpal 2015-2022 Cons'!Y$5:Y$1012,'PIB Mpal 2015-2022 Cons'!$A$5:$A$1012,$W$2,'PIB Mpal 2015-2022 Cons'!$E$5:$E$1012,$A29)</f>
        <v>207.1088823219354</v>
      </c>
      <c r="W29" s="94">
        <f t="shared" si="3"/>
        <v>0.0014122282917149254</v>
      </c>
      <c r="X29" s="273">
        <f>INDEX(POBLACION!$C$4:$W$128,MATCH(A29,POBLACION!$A$4:$A$128,0),MATCH($W$2,POBLACION!$C$3:$W$3,0))</f>
        <v>19222</v>
      </c>
      <c r="Y29" s="263">
        <f t="shared" si="5"/>
        <v>9713.579879843917</v>
      </c>
      <c r="Z29" s="275">
        <f t="shared" si="6"/>
        <v>10774.575086980303</v>
      </c>
      <c r="AA29" s="278">
        <f t="shared" si="7"/>
        <v>3.987379315956953</v>
      </c>
      <c r="AB29" s="278">
        <f t="shared" si="7"/>
        <v>4.0324001520561135</v>
      </c>
    </row>
    <row r="30" spans="1:28" ht="15.75" thickBot="1">
      <c r="A30" s="35" t="s">
        <v>211</v>
      </c>
      <c r="B30" s="64" t="s">
        <v>48</v>
      </c>
      <c r="C30" s="63" t="s">
        <v>362</v>
      </c>
      <c r="D30" s="64" t="s">
        <v>55</v>
      </c>
      <c r="E30" s="98">
        <f>SUMIFS('PIB Mpal 2015-2022 Cons'!H$5:H$1012,'PIB Mpal 2015-2022 Cons'!$A$5:$A$1012,$W$2,'PIB Mpal 2015-2022 Cons'!$E$5:$E$1012,$A30)</f>
        <v>4.35648299569608</v>
      </c>
      <c r="F30" s="98">
        <f>SUMIFS('PIB Mpal 2015-2022 Cons'!I$5:I$1012,'PIB Mpal 2015-2022 Cons'!$A$5:$A$1012,$W$2,'PIB Mpal 2015-2022 Cons'!$E$5:$E$1012,$A30)</f>
        <v>423.7884351274993</v>
      </c>
      <c r="G30" s="98">
        <f>SUMIFS('PIB Mpal 2015-2022 Cons'!K$5:K$1012,'PIB Mpal 2015-2022 Cons'!$A$5:$A$1012,$W$2,'PIB Mpal 2015-2022 Cons'!$E$5:$E$1012,$A30)</f>
        <v>6.186845757940995</v>
      </c>
      <c r="H30" s="98">
        <f>SUMIFS('PIB Mpal 2015-2022 Cons'!L$5:L$1012,'PIB Mpal 2015-2022 Cons'!$A$5:$A$1012,$W$2,'PIB Mpal 2015-2022 Cons'!$E$5:$E$1012,$A30)</f>
        <v>10.437633977327875</v>
      </c>
      <c r="I30" s="98">
        <f>SUMIFS('PIB Mpal 2015-2022 Cons'!N$5:N$1012,'PIB Mpal 2015-2022 Cons'!$A$5:$A$1012,$W$2,'PIB Mpal 2015-2022 Cons'!$E$5:$E$1012,$A30)</f>
        <v>11.247499756046718</v>
      </c>
      <c r="J30" s="98">
        <f>SUMIFS('PIB Mpal 2015-2022 Cons'!O$5:O$1012,'PIB Mpal 2015-2022 Cons'!$A$5:$A$1012,$W$2,'PIB Mpal 2015-2022 Cons'!$E$5:$E$1012,$A30)</f>
        <v>17.190086865724624</v>
      </c>
      <c r="K30" s="98">
        <f>SUMIFS('PIB Mpal 2015-2022 Cons'!P$5:P$1012,'PIB Mpal 2015-2022 Cons'!$A$5:$A$1012,$W$2,'PIB Mpal 2015-2022 Cons'!$E$5:$E$1012,$A30)</f>
        <v>3.520145301853816</v>
      </c>
      <c r="L30" s="98">
        <f>SUMIFS('PIB Mpal 2015-2022 Cons'!Q$5:Q$1012,'PIB Mpal 2015-2022 Cons'!$A$5:$A$1012,$W$2,'PIB Mpal 2015-2022 Cons'!$E$5:$E$1012,$A30)</f>
        <v>0.7914076949163734</v>
      </c>
      <c r="M30" s="98">
        <f>SUMIFS('PIB Mpal 2015-2022 Cons'!R$5:R$1012,'PIB Mpal 2015-2022 Cons'!$A$5:$A$1012,$W$2,'PIB Mpal 2015-2022 Cons'!$E$5:$E$1012,$A30)</f>
        <v>10.34709913020747</v>
      </c>
      <c r="N30" s="98">
        <f>SUMIFS('PIB Mpal 2015-2022 Cons'!S$5:S$1012,'PIB Mpal 2015-2022 Cons'!$A$5:$A$1012,$W$2,'PIB Mpal 2015-2022 Cons'!$E$5:$E$1012,$A30)</f>
        <v>124.12521041307373</v>
      </c>
      <c r="O30" s="98">
        <f>SUMIFS('PIB Mpal 2015-2022 Cons'!T$5:T$1012,'PIB Mpal 2015-2022 Cons'!$A$5:$A$1012,$W$2,'PIB Mpal 2015-2022 Cons'!$E$5:$E$1012,$A30)</f>
        <v>16.53687050304438</v>
      </c>
      <c r="P30" s="154">
        <f>SUMIFS('PIB Mpal 2015-2022 Cons'!U$5:U$1012,'PIB Mpal 2015-2022 Cons'!$A$5:$A$1012,$W$2,'PIB Mpal 2015-2022 Cons'!$E$5:$E$1012,$A30)</f>
        <v>6.366694921784353</v>
      </c>
      <c r="Q30" s="220">
        <f>SUMIFS('PIB Mpal 2015-2022 Cons'!J$5:J$1012,'PIB Mpal 2015-2022 Cons'!$A$5:$A$1012,$W$2,'PIB Mpal 2015-2022 Cons'!$E$5:$E$1012,$A30)</f>
        <v>428.1449181231954</v>
      </c>
      <c r="R30" s="101">
        <f>SUMIFS('PIB Mpal 2015-2022 Cons'!M$5:M$1012,'PIB Mpal 2015-2022 Cons'!$A$5:$A$1012,$W$2,'PIB Mpal 2015-2022 Cons'!$E$5:$E$1012,$A30)</f>
        <v>16.62447973526887</v>
      </c>
      <c r="S30" s="99">
        <f>SUMIFS('PIB Mpal 2015-2022 Cons'!V$5:V$1012,'PIB Mpal 2015-2022 Cons'!$A$5:$A$1012,$W$2,'PIB Mpal 2015-2022 Cons'!$E$5:$E$1012,$A30)</f>
        <v>190.12501458665147</v>
      </c>
      <c r="T30" s="157">
        <f>SUMIFS('PIB Mpal 2015-2022 Cons'!W$5:W$1012,'PIB Mpal 2015-2022 Cons'!$A$5:$A$1012,$W$2,'PIB Mpal 2015-2022 Cons'!$E$5:$E$1012,$A30)</f>
        <v>634.8944124451157</v>
      </c>
      <c r="U30" s="98">
        <f>SUMIFS('PIB Mpal 2015-2022 Cons'!X$5:X$1012,'PIB Mpal 2015-2022 Cons'!$A$5:$A$1012,$W$2,'PIB Mpal 2015-2022 Cons'!$E$5:$E$1012,$A30)</f>
        <v>98.86380477467532</v>
      </c>
      <c r="V30" s="99">
        <f>SUMIFS('PIB Mpal 2015-2022 Cons'!Y$5:Y$1012,'PIB Mpal 2015-2022 Cons'!$A$5:$A$1012,$W$2,'PIB Mpal 2015-2022 Cons'!$E$5:$E$1012,$A30)</f>
        <v>733.758217219791</v>
      </c>
      <c r="W30" s="100">
        <f t="shared" si="3"/>
        <v>0.005003330142187458</v>
      </c>
      <c r="X30" s="273">
        <f>INDEX(POBLACION!$C$4:$W$128,MATCH(A30,POBLACION!$A$4:$A$128,0),MATCH($W$2,POBLACION!$C$3:$W$3,0))</f>
        <v>20406</v>
      </c>
      <c r="Y30" s="263">
        <f t="shared" si="5"/>
        <v>31113.12420097597</v>
      </c>
      <c r="Z30" s="275">
        <f t="shared" si="6"/>
        <v>35957.96418797369</v>
      </c>
      <c r="AA30" s="278">
        <f t="shared" si="7"/>
        <v>4.49294362265225</v>
      </c>
      <c r="AB30" s="278">
        <f t="shared" si="7"/>
        <v>4.5557950955484765</v>
      </c>
    </row>
    <row r="31" spans="1:28" ht="15.75" thickBot="1">
      <c r="A31" s="118" t="s">
        <v>56</v>
      </c>
      <c r="B31" s="121" t="s">
        <v>363</v>
      </c>
      <c r="C31" s="119"/>
      <c r="D31" s="114"/>
      <c r="E31" s="115">
        <f>SUM(E32:E41)</f>
        <v>947.6392351933032</v>
      </c>
      <c r="F31" s="115">
        <f aca="true" t="shared" si="12" ref="F31:V31">SUM(F32:F41)</f>
        <v>488.6655051066224</v>
      </c>
      <c r="G31" s="115">
        <f t="shared" si="12"/>
        <v>106.7197111047686</v>
      </c>
      <c r="H31" s="115">
        <f t="shared" si="12"/>
        <v>79.16023993684988</v>
      </c>
      <c r="I31" s="115">
        <f t="shared" si="12"/>
        <v>159.82560860674707</v>
      </c>
      <c r="J31" s="115">
        <f t="shared" si="12"/>
        <v>542.3541327722617</v>
      </c>
      <c r="K31" s="115">
        <f t="shared" si="12"/>
        <v>94.17930731974702</v>
      </c>
      <c r="L31" s="115">
        <f t="shared" si="12"/>
        <v>38.020929021395645</v>
      </c>
      <c r="M31" s="115">
        <f t="shared" si="12"/>
        <v>275.53483040927125</v>
      </c>
      <c r="N31" s="115">
        <f t="shared" si="12"/>
        <v>303.3690949438643</v>
      </c>
      <c r="O31" s="115">
        <f t="shared" si="12"/>
        <v>448.5518634963659</v>
      </c>
      <c r="P31" s="125">
        <f t="shared" si="12"/>
        <v>166.34037337849455</v>
      </c>
      <c r="Q31" s="196">
        <f t="shared" si="12"/>
        <v>1436.3047402999257</v>
      </c>
      <c r="R31" s="115">
        <f t="shared" si="12"/>
        <v>185.8799510416185</v>
      </c>
      <c r="S31" s="116">
        <f t="shared" si="12"/>
        <v>2028.1761399481475</v>
      </c>
      <c r="T31" s="189">
        <f t="shared" si="12"/>
        <v>3650.360831289691</v>
      </c>
      <c r="U31" s="115">
        <f t="shared" si="12"/>
        <v>473.4993930614802</v>
      </c>
      <c r="V31" s="116">
        <f t="shared" si="12"/>
        <v>4123.860224351172</v>
      </c>
      <c r="W31" s="117">
        <f t="shared" si="3"/>
        <v>0.028119663505565492</v>
      </c>
      <c r="X31" s="211">
        <f aca="true" t="shared" si="13" ref="X31">SUM(X32:X41)</f>
        <v>206530</v>
      </c>
      <c r="Y31" s="263">
        <f t="shared" si="5"/>
        <v>17674.724404637054</v>
      </c>
      <c r="Z31" s="275">
        <f t="shared" si="6"/>
        <v>19967.366602194223</v>
      </c>
      <c r="AA31" s="278">
        <f t="shared" si="7"/>
        <v>4.2473526507304085</v>
      </c>
      <c r="AB31" s="278">
        <f t="shared" si="7"/>
        <v>4.300320791683476</v>
      </c>
    </row>
    <row r="32" spans="1:28" ht="15">
      <c r="A32" s="35" t="s">
        <v>212</v>
      </c>
      <c r="B32" s="103" t="s">
        <v>58</v>
      </c>
      <c r="C32" s="110" t="s">
        <v>362</v>
      </c>
      <c r="D32" s="103" t="s">
        <v>59</v>
      </c>
      <c r="E32" s="111">
        <f>SUMIFS('PIB Mpal 2015-2022 Cons'!H$5:H$1012,'PIB Mpal 2015-2022 Cons'!$A$5:$A$1012,$W$2,'PIB Mpal 2015-2022 Cons'!$E$5:$E$1012,$A32)</f>
        <v>29.453083834229496</v>
      </c>
      <c r="F32" s="111">
        <f>SUMIFS('PIB Mpal 2015-2022 Cons'!I$5:I$1012,'PIB Mpal 2015-2022 Cons'!$A$5:$A$1012,$W$2,'PIB Mpal 2015-2022 Cons'!$E$5:$E$1012,$A32)</f>
        <v>15.530443683678383</v>
      </c>
      <c r="G32" s="111">
        <f>SUMIFS('PIB Mpal 2015-2022 Cons'!K$5:K$1012,'PIB Mpal 2015-2022 Cons'!$A$5:$A$1012,$W$2,'PIB Mpal 2015-2022 Cons'!$E$5:$E$1012,$A32)</f>
        <v>19.399819220523902</v>
      </c>
      <c r="H32" s="111">
        <f>SUMIFS('PIB Mpal 2015-2022 Cons'!L$5:L$1012,'PIB Mpal 2015-2022 Cons'!$A$5:$A$1012,$W$2,'PIB Mpal 2015-2022 Cons'!$E$5:$E$1012,$A32)</f>
        <v>31.37812713138974</v>
      </c>
      <c r="I32" s="111">
        <f>SUMIFS('PIB Mpal 2015-2022 Cons'!N$5:N$1012,'PIB Mpal 2015-2022 Cons'!$A$5:$A$1012,$W$2,'PIB Mpal 2015-2022 Cons'!$E$5:$E$1012,$A32)</f>
        <v>31.086094734642764</v>
      </c>
      <c r="J32" s="111">
        <f>SUMIFS('PIB Mpal 2015-2022 Cons'!O$5:O$1012,'PIB Mpal 2015-2022 Cons'!$A$5:$A$1012,$W$2,'PIB Mpal 2015-2022 Cons'!$E$5:$E$1012,$A32)</f>
        <v>218.38167919834873</v>
      </c>
      <c r="K32" s="111">
        <f>SUMIFS('PIB Mpal 2015-2022 Cons'!P$5:P$1012,'PIB Mpal 2015-2022 Cons'!$A$5:$A$1012,$W$2,'PIB Mpal 2015-2022 Cons'!$E$5:$E$1012,$A32)</f>
        <v>30.83595535114118</v>
      </c>
      <c r="L32" s="111">
        <f>SUMIFS('PIB Mpal 2015-2022 Cons'!Q$5:Q$1012,'PIB Mpal 2015-2022 Cons'!$A$5:$A$1012,$W$2,'PIB Mpal 2015-2022 Cons'!$E$5:$E$1012,$A32)</f>
        <v>15.452917594476496</v>
      </c>
      <c r="M32" s="111">
        <f>SUMIFS('PIB Mpal 2015-2022 Cons'!R$5:R$1012,'PIB Mpal 2015-2022 Cons'!$A$5:$A$1012,$W$2,'PIB Mpal 2015-2022 Cons'!$E$5:$E$1012,$A32)</f>
        <v>101.01062585916803</v>
      </c>
      <c r="N32" s="111">
        <f>SUMIFS('PIB Mpal 2015-2022 Cons'!S$5:S$1012,'PIB Mpal 2015-2022 Cons'!$A$5:$A$1012,$W$2,'PIB Mpal 2015-2022 Cons'!$E$5:$E$1012,$A32)</f>
        <v>98.98178335318396</v>
      </c>
      <c r="O32" s="111">
        <f>SUMIFS('PIB Mpal 2015-2022 Cons'!T$5:T$1012,'PIB Mpal 2015-2022 Cons'!$A$5:$A$1012,$W$2,'PIB Mpal 2015-2022 Cons'!$E$5:$E$1012,$A32)</f>
        <v>149.2861544218797</v>
      </c>
      <c r="P32" s="185">
        <f>SUMIFS('PIB Mpal 2015-2022 Cons'!U$5:U$1012,'PIB Mpal 2015-2022 Cons'!$A$5:$A$1012,$W$2,'PIB Mpal 2015-2022 Cons'!$E$5:$E$1012,$A32)</f>
        <v>64.40418639287377</v>
      </c>
      <c r="Q32" s="220">
        <f>SUMIFS('PIB Mpal 2015-2022 Cons'!J$5:J$1012,'PIB Mpal 2015-2022 Cons'!$A$5:$A$1012,$W$2,'PIB Mpal 2015-2022 Cons'!$E$5:$E$1012,$A32)</f>
        <v>44.98352751790788</v>
      </c>
      <c r="R32" s="101">
        <f>SUMIFS('PIB Mpal 2015-2022 Cons'!M$5:M$1012,'PIB Mpal 2015-2022 Cons'!$A$5:$A$1012,$W$2,'PIB Mpal 2015-2022 Cons'!$E$5:$E$1012,$A32)</f>
        <v>50.77794635191364</v>
      </c>
      <c r="S32" s="112">
        <f>SUMIFS('PIB Mpal 2015-2022 Cons'!V$5:V$1012,'PIB Mpal 2015-2022 Cons'!$A$5:$A$1012,$W$2,'PIB Mpal 2015-2022 Cons'!$E$5:$E$1012,$A32)</f>
        <v>709.4393969057146</v>
      </c>
      <c r="T32" s="190">
        <f>SUMIFS('PIB Mpal 2015-2022 Cons'!W$5:W$1012,'PIB Mpal 2015-2022 Cons'!$A$5:$A$1012,$W$2,'PIB Mpal 2015-2022 Cons'!$E$5:$E$1012,$A32)</f>
        <v>805.2008707755361</v>
      </c>
      <c r="U32" s="111">
        <f>SUMIFS('PIB Mpal 2015-2022 Cons'!X$5:X$1012,'PIB Mpal 2015-2022 Cons'!$A$5:$A$1012,$W$2,'PIB Mpal 2015-2022 Cons'!$E$5:$E$1012,$A32)</f>
        <v>85.13550675322307</v>
      </c>
      <c r="V32" s="112">
        <f>SUMIFS('PIB Mpal 2015-2022 Cons'!Y$5:Y$1012,'PIB Mpal 2015-2022 Cons'!$A$5:$A$1012,$W$2,'PIB Mpal 2015-2022 Cons'!$E$5:$E$1012,$A32)</f>
        <v>890.3363775287592</v>
      </c>
      <c r="W32" s="102">
        <f t="shared" si="3"/>
        <v>0.006071000950768612</v>
      </c>
      <c r="X32" s="273">
        <f>INDEX(POBLACION!$C$4:$W$128,MATCH(A32,POBLACION!$A$4:$A$128,0),MATCH($W$2,POBLACION!$C$3:$W$3,0))</f>
        <v>27398</v>
      </c>
      <c r="Y32" s="263">
        <f t="shared" si="5"/>
        <v>29389.03827927353</v>
      </c>
      <c r="Z32" s="275">
        <f t="shared" si="6"/>
        <v>32496.40037698953</v>
      </c>
      <c r="AA32" s="278">
        <f t="shared" si="7"/>
        <v>4.468185374543574</v>
      </c>
      <c r="AB32" s="278">
        <f t="shared" si="7"/>
        <v>4.511835256886866</v>
      </c>
    </row>
    <row r="33" spans="1:28" ht="15">
      <c r="A33" s="35" t="s">
        <v>213</v>
      </c>
      <c r="B33" s="32" t="s">
        <v>58</v>
      </c>
      <c r="C33" s="33" t="s">
        <v>362</v>
      </c>
      <c r="D33" s="32" t="s">
        <v>61</v>
      </c>
      <c r="E33" s="51">
        <f>SUMIFS('PIB Mpal 2015-2022 Cons'!H$5:H$1012,'PIB Mpal 2015-2022 Cons'!$A$5:$A$1012,$W$2,'PIB Mpal 2015-2022 Cons'!$E$5:$E$1012,$A33)</f>
        <v>24.125235322622455</v>
      </c>
      <c r="F33" s="51">
        <f>SUMIFS('PIB Mpal 2015-2022 Cons'!I$5:I$1012,'PIB Mpal 2015-2022 Cons'!$A$5:$A$1012,$W$2,'PIB Mpal 2015-2022 Cons'!$E$5:$E$1012,$A33)</f>
        <v>12.386505086831756</v>
      </c>
      <c r="G33" s="51">
        <f>SUMIFS('PIB Mpal 2015-2022 Cons'!K$5:K$1012,'PIB Mpal 2015-2022 Cons'!$A$5:$A$1012,$W$2,'PIB Mpal 2015-2022 Cons'!$E$5:$E$1012,$A33)</f>
        <v>1.94504121679702</v>
      </c>
      <c r="H33" s="51">
        <f>SUMIFS('PIB Mpal 2015-2022 Cons'!L$5:L$1012,'PIB Mpal 2015-2022 Cons'!$A$5:$A$1012,$W$2,'PIB Mpal 2015-2022 Cons'!$E$5:$E$1012,$A33)</f>
        <v>7.702252567706511</v>
      </c>
      <c r="I33" s="51">
        <f>SUMIFS('PIB Mpal 2015-2022 Cons'!N$5:N$1012,'PIB Mpal 2015-2022 Cons'!$A$5:$A$1012,$W$2,'PIB Mpal 2015-2022 Cons'!$E$5:$E$1012,$A33)</f>
        <v>3.8404748618446662</v>
      </c>
      <c r="J33" s="51">
        <f>SUMIFS('PIB Mpal 2015-2022 Cons'!O$5:O$1012,'PIB Mpal 2015-2022 Cons'!$A$5:$A$1012,$W$2,'PIB Mpal 2015-2022 Cons'!$E$5:$E$1012,$A33)</f>
        <v>36.97786870735704</v>
      </c>
      <c r="K33" s="51">
        <f>SUMIFS('PIB Mpal 2015-2022 Cons'!P$5:P$1012,'PIB Mpal 2015-2022 Cons'!$A$5:$A$1012,$W$2,'PIB Mpal 2015-2022 Cons'!$E$5:$E$1012,$A33)</f>
        <v>6.0365145724981515</v>
      </c>
      <c r="L33" s="51">
        <f>SUMIFS('PIB Mpal 2015-2022 Cons'!Q$5:Q$1012,'PIB Mpal 2015-2022 Cons'!$A$5:$A$1012,$W$2,'PIB Mpal 2015-2022 Cons'!$E$5:$E$1012,$A33)</f>
        <v>2.192099068113812</v>
      </c>
      <c r="M33" s="51">
        <f>SUMIFS('PIB Mpal 2015-2022 Cons'!R$5:R$1012,'PIB Mpal 2015-2022 Cons'!$A$5:$A$1012,$W$2,'PIB Mpal 2015-2022 Cons'!$E$5:$E$1012,$A33)</f>
        <v>15.97014318477094</v>
      </c>
      <c r="N33" s="51">
        <f>SUMIFS('PIB Mpal 2015-2022 Cons'!S$5:S$1012,'PIB Mpal 2015-2022 Cons'!$A$5:$A$1012,$W$2,'PIB Mpal 2015-2022 Cons'!$E$5:$E$1012,$A33)</f>
        <v>17.496426397403834</v>
      </c>
      <c r="O33" s="51">
        <f>SUMIFS('PIB Mpal 2015-2022 Cons'!T$5:T$1012,'PIB Mpal 2015-2022 Cons'!$A$5:$A$1012,$W$2,'PIB Mpal 2015-2022 Cons'!$E$5:$E$1012,$A33)</f>
        <v>36.14228595135102</v>
      </c>
      <c r="P33" s="153">
        <f>SUMIFS('PIB Mpal 2015-2022 Cons'!U$5:U$1012,'PIB Mpal 2015-2022 Cons'!$A$5:$A$1012,$W$2,'PIB Mpal 2015-2022 Cons'!$E$5:$E$1012,$A33)</f>
        <v>10.354203789097246</v>
      </c>
      <c r="Q33" s="220">
        <f>SUMIFS('PIB Mpal 2015-2022 Cons'!J$5:J$1012,'PIB Mpal 2015-2022 Cons'!$A$5:$A$1012,$W$2,'PIB Mpal 2015-2022 Cons'!$E$5:$E$1012,$A33)</f>
        <v>36.51174040945421</v>
      </c>
      <c r="R33" s="101">
        <f>SUMIFS('PIB Mpal 2015-2022 Cons'!M$5:M$1012,'PIB Mpal 2015-2022 Cons'!$A$5:$A$1012,$W$2,'PIB Mpal 2015-2022 Cons'!$E$5:$E$1012,$A33)</f>
        <v>9.64729378450353</v>
      </c>
      <c r="S33" s="53">
        <f>SUMIFS('PIB Mpal 2015-2022 Cons'!V$5:V$1012,'PIB Mpal 2015-2022 Cons'!$A$5:$A$1012,$W$2,'PIB Mpal 2015-2022 Cons'!$E$5:$E$1012,$A33)</f>
        <v>129.01001653243674</v>
      </c>
      <c r="T33" s="156">
        <f>SUMIFS('PIB Mpal 2015-2022 Cons'!W$5:W$1012,'PIB Mpal 2015-2022 Cons'!$A$5:$A$1012,$W$2,'PIB Mpal 2015-2022 Cons'!$E$5:$E$1012,$A33)</f>
        <v>175.16905072639446</v>
      </c>
      <c r="U33" s="51">
        <f>SUMIFS('PIB Mpal 2015-2022 Cons'!X$5:X$1012,'PIB Mpal 2015-2022 Cons'!$A$5:$A$1012,$W$2,'PIB Mpal 2015-2022 Cons'!$E$5:$E$1012,$A33)</f>
        <v>20.291582057198873</v>
      </c>
      <c r="V33" s="53">
        <f>SUMIFS('PIB Mpal 2015-2022 Cons'!Y$5:Y$1012,'PIB Mpal 2015-2022 Cons'!$A$5:$A$1012,$W$2,'PIB Mpal 2015-2022 Cons'!$E$5:$E$1012,$A33)</f>
        <v>195.46063278359333</v>
      </c>
      <c r="W33" s="94">
        <f t="shared" si="3"/>
        <v>0.0013328015314399522</v>
      </c>
      <c r="X33" s="273">
        <f>INDEX(POBLACION!$C$4:$W$128,MATCH(A33,POBLACION!$A$4:$A$128,0),MATCH($W$2,POBLACION!$C$3:$W$3,0))</f>
        <v>19349</v>
      </c>
      <c r="Y33" s="263">
        <f t="shared" si="5"/>
        <v>9053.131982345056</v>
      </c>
      <c r="Z33" s="275">
        <f t="shared" si="6"/>
        <v>10101.846750922183</v>
      </c>
      <c r="AA33" s="278">
        <f t="shared" si="7"/>
        <v>3.9567988518392174</v>
      </c>
      <c r="AB33" s="278">
        <f t="shared" si="7"/>
        <v>4.004400775804356</v>
      </c>
    </row>
    <row r="34" spans="1:28" ht="15">
      <c r="A34" s="35" t="s">
        <v>214</v>
      </c>
      <c r="B34" s="32" t="s">
        <v>58</v>
      </c>
      <c r="C34" s="33" t="s">
        <v>362</v>
      </c>
      <c r="D34" s="32" t="s">
        <v>62</v>
      </c>
      <c r="E34" s="51">
        <f>SUMIFS('PIB Mpal 2015-2022 Cons'!H$5:H$1012,'PIB Mpal 2015-2022 Cons'!$A$5:$A$1012,$W$2,'PIB Mpal 2015-2022 Cons'!$E$5:$E$1012,$A34)</f>
        <v>2.4112495592636227</v>
      </c>
      <c r="F34" s="51">
        <f>SUMIFS('PIB Mpal 2015-2022 Cons'!I$5:I$1012,'PIB Mpal 2015-2022 Cons'!$A$5:$A$1012,$W$2,'PIB Mpal 2015-2022 Cons'!$E$5:$E$1012,$A34)</f>
        <v>1.3181104302647997</v>
      </c>
      <c r="G34" s="51">
        <f>SUMIFS('PIB Mpal 2015-2022 Cons'!K$5:K$1012,'PIB Mpal 2015-2022 Cons'!$A$5:$A$1012,$W$2,'PIB Mpal 2015-2022 Cons'!$E$5:$E$1012,$A34)</f>
        <v>7.346372428301836</v>
      </c>
      <c r="H34" s="51">
        <f>SUMIFS('PIB Mpal 2015-2022 Cons'!L$5:L$1012,'PIB Mpal 2015-2022 Cons'!$A$5:$A$1012,$W$2,'PIB Mpal 2015-2022 Cons'!$E$5:$E$1012,$A34)</f>
        <v>1.685468681950883</v>
      </c>
      <c r="I34" s="51">
        <f>SUMIFS('PIB Mpal 2015-2022 Cons'!N$5:N$1012,'PIB Mpal 2015-2022 Cons'!$A$5:$A$1012,$W$2,'PIB Mpal 2015-2022 Cons'!$E$5:$E$1012,$A34)</f>
        <v>11.544306228557142</v>
      </c>
      <c r="J34" s="51">
        <f>SUMIFS('PIB Mpal 2015-2022 Cons'!O$5:O$1012,'PIB Mpal 2015-2022 Cons'!$A$5:$A$1012,$W$2,'PIB Mpal 2015-2022 Cons'!$E$5:$E$1012,$A34)</f>
        <v>26.093874161114194</v>
      </c>
      <c r="K34" s="51">
        <f>SUMIFS('PIB Mpal 2015-2022 Cons'!P$5:P$1012,'PIB Mpal 2015-2022 Cons'!$A$5:$A$1012,$W$2,'PIB Mpal 2015-2022 Cons'!$E$5:$E$1012,$A34)</f>
        <v>5.461346334982753</v>
      </c>
      <c r="L34" s="51">
        <f>SUMIFS('PIB Mpal 2015-2022 Cons'!Q$5:Q$1012,'PIB Mpal 2015-2022 Cons'!$A$5:$A$1012,$W$2,'PIB Mpal 2015-2022 Cons'!$E$5:$E$1012,$A34)</f>
        <v>2.199523348536358</v>
      </c>
      <c r="M34" s="51">
        <f>SUMIFS('PIB Mpal 2015-2022 Cons'!R$5:R$1012,'PIB Mpal 2015-2022 Cons'!$A$5:$A$1012,$W$2,'PIB Mpal 2015-2022 Cons'!$E$5:$E$1012,$A34)</f>
        <v>12.760381969335398</v>
      </c>
      <c r="N34" s="51">
        <f>SUMIFS('PIB Mpal 2015-2022 Cons'!S$5:S$1012,'PIB Mpal 2015-2022 Cons'!$A$5:$A$1012,$W$2,'PIB Mpal 2015-2022 Cons'!$E$5:$E$1012,$A34)</f>
        <v>15.240146933899698</v>
      </c>
      <c r="O34" s="51">
        <f>SUMIFS('PIB Mpal 2015-2022 Cons'!T$5:T$1012,'PIB Mpal 2015-2022 Cons'!$A$5:$A$1012,$W$2,'PIB Mpal 2015-2022 Cons'!$E$5:$E$1012,$A34)</f>
        <v>17.75294151061217</v>
      </c>
      <c r="P34" s="153">
        <f>SUMIFS('PIB Mpal 2015-2022 Cons'!U$5:U$1012,'PIB Mpal 2015-2022 Cons'!$A$5:$A$1012,$W$2,'PIB Mpal 2015-2022 Cons'!$E$5:$E$1012,$A34)</f>
        <v>7.142422202946904</v>
      </c>
      <c r="Q34" s="220">
        <f>SUMIFS('PIB Mpal 2015-2022 Cons'!J$5:J$1012,'PIB Mpal 2015-2022 Cons'!$A$5:$A$1012,$W$2,'PIB Mpal 2015-2022 Cons'!$E$5:$E$1012,$A34)</f>
        <v>3.7293599895284224</v>
      </c>
      <c r="R34" s="101">
        <f>SUMIFS('PIB Mpal 2015-2022 Cons'!M$5:M$1012,'PIB Mpal 2015-2022 Cons'!$A$5:$A$1012,$W$2,'PIB Mpal 2015-2022 Cons'!$E$5:$E$1012,$A34)</f>
        <v>9.031841110252719</v>
      </c>
      <c r="S34" s="53">
        <f>SUMIFS('PIB Mpal 2015-2022 Cons'!V$5:V$1012,'PIB Mpal 2015-2022 Cons'!$A$5:$A$1012,$W$2,'PIB Mpal 2015-2022 Cons'!$E$5:$E$1012,$A34)</f>
        <v>98.19494268998461</v>
      </c>
      <c r="T34" s="156">
        <f>SUMIFS('PIB Mpal 2015-2022 Cons'!W$5:W$1012,'PIB Mpal 2015-2022 Cons'!$A$5:$A$1012,$W$2,'PIB Mpal 2015-2022 Cons'!$E$5:$E$1012,$A34)</f>
        <v>110.95614378976575</v>
      </c>
      <c r="U34" s="51">
        <f>SUMIFS('PIB Mpal 2015-2022 Cons'!X$5:X$1012,'PIB Mpal 2015-2022 Cons'!$A$5:$A$1012,$W$2,'PIB Mpal 2015-2022 Cons'!$E$5:$E$1012,$A34)</f>
        <v>11.786202425429162</v>
      </c>
      <c r="V34" s="53">
        <f>SUMIFS('PIB Mpal 2015-2022 Cons'!Y$5:Y$1012,'PIB Mpal 2015-2022 Cons'!$A$5:$A$1012,$W$2,'PIB Mpal 2015-2022 Cons'!$E$5:$E$1012,$A34)</f>
        <v>122.74234621519491</v>
      </c>
      <c r="W34" s="94">
        <f t="shared" si="3"/>
        <v>0.0008369520996551087</v>
      </c>
      <c r="X34" s="273">
        <f>INDEX(POBLACION!$C$4:$W$128,MATCH(A34,POBLACION!$A$4:$A$128,0),MATCH($W$2,POBLACION!$C$3:$W$3,0))</f>
        <v>10253</v>
      </c>
      <c r="Y34" s="263">
        <f t="shared" si="5"/>
        <v>10821.822275408735</v>
      </c>
      <c r="Z34" s="275">
        <f t="shared" si="6"/>
        <v>11971.359232926452</v>
      </c>
      <c r="AA34" s="278">
        <f t="shared" si="7"/>
        <v>4.034300397324979</v>
      </c>
      <c r="AB34" s="278">
        <f t="shared" si="7"/>
        <v>4.078143463175537</v>
      </c>
    </row>
    <row r="35" spans="1:28" ht="15">
      <c r="A35" s="35" t="s">
        <v>215</v>
      </c>
      <c r="B35" s="32" t="s">
        <v>58</v>
      </c>
      <c r="C35" s="33" t="s">
        <v>364</v>
      </c>
      <c r="D35" s="32" t="s">
        <v>64</v>
      </c>
      <c r="E35" s="51">
        <f>SUMIFS('PIB Mpal 2015-2022 Cons'!H$5:H$1012,'PIB Mpal 2015-2022 Cons'!$A$5:$A$1012,$W$2,'PIB Mpal 2015-2022 Cons'!$E$5:$E$1012,$A35)</f>
        <v>465.7781693924861</v>
      </c>
      <c r="F35" s="51">
        <f>SUMIFS('PIB Mpal 2015-2022 Cons'!I$5:I$1012,'PIB Mpal 2015-2022 Cons'!$A$5:$A$1012,$W$2,'PIB Mpal 2015-2022 Cons'!$E$5:$E$1012,$A35)</f>
        <v>239.1443082069214</v>
      </c>
      <c r="G35" s="51">
        <f>SUMIFS('PIB Mpal 2015-2022 Cons'!K$5:K$1012,'PIB Mpal 2015-2022 Cons'!$A$5:$A$1012,$W$2,'PIB Mpal 2015-2022 Cons'!$E$5:$E$1012,$A35)</f>
        <v>16.740840581225836</v>
      </c>
      <c r="H35" s="51">
        <f>SUMIFS('PIB Mpal 2015-2022 Cons'!L$5:L$1012,'PIB Mpal 2015-2022 Cons'!$A$5:$A$1012,$W$2,'PIB Mpal 2015-2022 Cons'!$E$5:$E$1012,$A35)</f>
        <v>1.0443663251237967</v>
      </c>
      <c r="I35" s="51">
        <f>SUMIFS('PIB Mpal 2015-2022 Cons'!N$5:N$1012,'PIB Mpal 2015-2022 Cons'!$A$5:$A$1012,$W$2,'PIB Mpal 2015-2022 Cons'!$E$5:$E$1012,$A35)</f>
        <v>29.51198226062287</v>
      </c>
      <c r="J35" s="51">
        <f>SUMIFS('PIB Mpal 2015-2022 Cons'!O$5:O$1012,'PIB Mpal 2015-2022 Cons'!$A$5:$A$1012,$W$2,'PIB Mpal 2015-2022 Cons'!$E$5:$E$1012,$A35)</f>
        <v>55.0804385652229</v>
      </c>
      <c r="K35" s="51">
        <f>SUMIFS('PIB Mpal 2015-2022 Cons'!P$5:P$1012,'PIB Mpal 2015-2022 Cons'!$A$5:$A$1012,$W$2,'PIB Mpal 2015-2022 Cons'!$E$5:$E$1012,$A35)</f>
        <v>9.44802910816895</v>
      </c>
      <c r="L35" s="51">
        <f>SUMIFS('PIB Mpal 2015-2022 Cons'!Q$5:Q$1012,'PIB Mpal 2015-2022 Cons'!$A$5:$A$1012,$W$2,'PIB Mpal 2015-2022 Cons'!$E$5:$E$1012,$A35)</f>
        <v>3.037568422909172</v>
      </c>
      <c r="M35" s="51">
        <f>SUMIFS('PIB Mpal 2015-2022 Cons'!R$5:R$1012,'PIB Mpal 2015-2022 Cons'!$A$5:$A$1012,$W$2,'PIB Mpal 2015-2022 Cons'!$E$5:$E$1012,$A35)</f>
        <v>26.20840730850846</v>
      </c>
      <c r="N35" s="51">
        <f>SUMIFS('PIB Mpal 2015-2022 Cons'!S$5:S$1012,'PIB Mpal 2015-2022 Cons'!$A$5:$A$1012,$W$2,'PIB Mpal 2015-2022 Cons'!$E$5:$E$1012,$A35)</f>
        <v>35.71653121393924</v>
      </c>
      <c r="O35" s="51">
        <f>SUMIFS('PIB Mpal 2015-2022 Cons'!T$5:T$1012,'PIB Mpal 2015-2022 Cons'!$A$5:$A$1012,$W$2,'PIB Mpal 2015-2022 Cons'!$E$5:$E$1012,$A35)</f>
        <v>35.21964309080028</v>
      </c>
      <c r="P35" s="153">
        <f>SUMIFS('PIB Mpal 2015-2022 Cons'!U$5:U$1012,'PIB Mpal 2015-2022 Cons'!$A$5:$A$1012,$W$2,'PIB Mpal 2015-2022 Cons'!$E$5:$E$1012,$A35)</f>
        <v>16.081893008945737</v>
      </c>
      <c r="Q35" s="220">
        <f>SUMIFS('PIB Mpal 2015-2022 Cons'!J$5:J$1012,'PIB Mpal 2015-2022 Cons'!$A$5:$A$1012,$W$2,'PIB Mpal 2015-2022 Cons'!$E$5:$E$1012,$A35)</f>
        <v>704.9224775994076</v>
      </c>
      <c r="R35" s="101">
        <f>SUMIFS('PIB Mpal 2015-2022 Cons'!M$5:M$1012,'PIB Mpal 2015-2022 Cons'!$A$5:$A$1012,$W$2,'PIB Mpal 2015-2022 Cons'!$E$5:$E$1012,$A35)</f>
        <v>17.785206906349632</v>
      </c>
      <c r="S35" s="53">
        <f>SUMIFS('PIB Mpal 2015-2022 Cons'!V$5:V$1012,'PIB Mpal 2015-2022 Cons'!$A$5:$A$1012,$W$2,'PIB Mpal 2015-2022 Cons'!$E$5:$E$1012,$A35)</f>
        <v>210.3044929791176</v>
      </c>
      <c r="T35" s="156">
        <f>SUMIFS('PIB Mpal 2015-2022 Cons'!W$5:W$1012,'PIB Mpal 2015-2022 Cons'!$A$5:$A$1012,$W$2,'PIB Mpal 2015-2022 Cons'!$E$5:$E$1012,$A35)</f>
        <v>933.0121774848748</v>
      </c>
      <c r="U35" s="51">
        <f>SUMIFS('PIB Mpal 2015-2022 Cons'!X$5:X$1012,'PIB Mpal 2015-2022 Cons'!$A$5:$A$1012,$W$2,'PIB Mpal 2015-2022 Cons'!$E$5:$E$1012,$A35)</f>
        <v>144.8150322115996</v>
      </c>
      <c r="V35" s="53">
        <f>SUMIFS('PIB Mpal 2015-2022 Cons'!Y$5:Y$1012,'PIB Mpal 2015-2022 Cons'!$A$5:$A$1012,$W$2,'PIB Mpal 2015-2022 Cons'!$E$5:$E$1012,$A35)</f>
        <v>1077.8272096964743</v>
      </c>
      <c r="W35" s="94">
        <f t="shared" si="3"/>
        <v>0.007349458227230765</v>
      </c>
      <c r="X35" s="273">
        <f>INDEX(POBLACION!$C$4:$W$128,MATCH(A35,POBLACION!$A$4:$A$128,0),MATCH($W$2,POBLACION!$C$3:$W$3,0))</f>
        <v>30001</v>
      </c>
      <c r="Y35" s="263">
        <f t="shared" si="5"/>
        <v>31099.369270520143</v>
      </c>
      <c r="Z35" s="275">
        <f t="shared" si="6"/>
        <v>35926.376110678786</v>
      </c>
      <c r="AA35" s="278">
        <f t="shared" si="7"/>
        <v>4.492751581145475</v>
      </c>
      <c r="AB35" s="278">
        <f t="shared" si="7"/>
        <v>4.555413412180746</v>
      </c>
    </row>
    <row r="36" spans="1:28" ht="15">
      <c r="A36" s="35" t="s">
        <v>216</v>
      </c>
      <c r="B36" s="32" t="s">
        <v>58</v>
      </c>
      <c r="C36" s="33" t="s">
        <v>362</v>
      </c>
      <c r="D36" s="32" t="s">
        <v>65</v>
      </c>
      <c r="E36" s="51">
        <f>SUMIFS('PIB Mpal 2015-2022 Cons'!H$5:H$1012,'PIB Mpal 2015-2022 Cons'!$A$5:$A$1012,$W$2,'PIB Mpal 2015-2022 Cons'!$E$5:$E$1012,$A36)</f>
        <v>20.48624330877386</v>
      </c>
      <c r="F36" s="51">
        <f>SUMIFS('PIB Mpal 2015-2022 Cons'!I$5:I$1012,'PIB Mpal 2015-2022 Cons'!$A$5:$A$1012,$W$2,'PIB Mpal 2015-2022 Cons'!$E$5:$E$1012,$A36)</f>
        <v>10.518118940380333</v>
      </c>
      <c r="G36" s="51">
        <f>SUMIFS('PIB Mpal 2015-2022 Cons'!K$5:K$1012,'PIB Mpal 2015-2022 Cons'!$A$5:$A$1012,$W$2,'PIB Mpal 2015-2022 Cons'!$E$5:$E$1012,$A36)</f>
        <v>5.849349941679557</v>
      </c>
      <c r="H36" s="51">
        <f>SUMIFS('PIB Mpal 2015-2022 Cons'!L$5:L$1012,'PIB Mpal 2015-2022 Cons'!$A$5:$A$1012,$W$2,'PIB Mpal 2015-2022 Cons'!$E$5:$E$1012,$A36)</f>
        <v>11.774758621770022</v>
      </c>
      <c r="I36" s="51">
        <f>SUMIFS('PIB Mpal 2015-2022 Cons'!N$5:N$1012,'PIB Mpal 2015-2022 Cons'!$A$5:$A$1012,$W$2,'PIB Mpal 2015-2022 Cons'!$E$5:$E$1012,$A36)</f>
        <v>7.988553675851098</v>
      </c>
      <c r="J36" s="51">
        <f>SUMIFS('PIB Mpal 2015-2022 Cons'!O$5:O$1012,'PIB Mpal 2015-2022 Cons'!$A$5:$A$1012,$W$2,'PIB Mpal 2015-2022 Cons'!$E$5:$E$1012,$A36)</f>
        <v>33.97278503035628</v>
      </c>
      <c r="K36" s="51">
        <f>SUMIFS('PIB Mpal 2015-2022 Cons'!P$5:P$1012,'PIB Mpal 2015-2022 Cons'!$A$5:$A$1012,$W$2,'PIB Mpal 2015-2022 Cons'!$E$5:$E$1012,$A36)</f>
        <v>6.804950447959216</v>
      </c>
      <c r="L36" s="51">
        <f>SUMIFS('PIB Mpal 2015-2022 Cons'!Q$5:Q$1012,'PIB Mpal 2015-2022 Cons'!$A$5:$A$1012,$W$2,'PIB Mpal 2015-2022 Cons'!$E$5:$E$1012,$A36)</f>
        <v>2.4061268606621344</v>
      </c>
      <c r="M36" s="51">
        <f>SUMIFS('PIB Mpal 2015-2022 Cons'!R$5:R$1012,'PIB Mpal 2015-2022 Cons'!$A$5:$A$1012,$W$2,'PIB Mpal 2015-2022 Cons'!$E$5:$E$1012,$A36)</f>
        <v>21.09352381001492</v>
      </c>
      <c r="N36" s="51">
        <f>SUMIFS('PIB Mpal 2015-2022 Cons'!S$5:S$1012,'PIB Mpal 2015-2022 Cons'!$A$5:$A$1012,$W$2,'PIB Mpal 2015-2022 Cons'!$E$5:$E$1012,$A36)</f>
        <v>24.167768134039257</v>
      </c>
      <c r="O36" s="51">
        <f>SUMIFS('PIB Mpal 2015-2022 Cons'!T$5:T$1012,'PIB Mpal 2015-2022 Cons'!$A$5:$A$1012,$W$2,'PIB Mpal 2015-2022 Cons'!$E$5:$E$1012,$A36)</f>
        <v>40.260455427758444</v>
      </c>
      <c r="P36" s="153">
        <f>SUMIFS('PIB Mpal 2015-2022 Cons'!U$5:U$1012,'PIB Mpal 2015-2022 Cons'!$A$5:$A$1012,$W$2,'PIB Mpal 2015-2022 Cons'!$E$5:$E$1012,$A36)</f>
        <v>11.076268501633711</v>
      </c>
      <c r="Q36" s="220">
        <f>SUMIFS('PIB Mpal 2015-2022 Cons'!J$5:J$1012,'PIB Mpal 2015-2022 Cons'!$A$5:$A$1012,$W$2,'PIB Mpal 2015-2022 Cons'!$E$5:$E$1012,$A36)</f>
        <v>31.004362249154195</v>
      </c>
      <c r="R36" s="101">
        <f>SUMIFS('PIB Mpal 2015-2022 Cons'!M$5:M$1012,'PIB Mpal 2015-2022 Cons'!$A$5:$A$1012,$W$2,'PIB Mpal 2015-2022 Cons'!$E$5:$E$1012,$A36)</f>
        <v>17.624108563449578</v>
      </c>
      <c r="S36" s="53">
        <f>SUMIFS('PIB Mpal 2015-2022 Cons'!V$5:V$1012,'PIB Mpal 2015-2022 Cons'!$A$5:$A$1012,$W$2,'PIB Mpal 2015-2022 Cons'!$E$5:$E$1012,$A36)</f>
        <v>147.77043188827506</v>
      </c>
      <c r="T36" s="156">
        <f>SUMIFS('PIB Mpal 2015-2022 Cons'!W$5:W$1012,'PIB Mpal 2015-2022 Cons'!$A$5:$A$1012,$W$2,'PIB Mpal 2015-2022 Cons'!$E$5:$E$1012,$A36)</f>
        <v>196.3989027008788</v>
      </c>
      <c r="U36" s="51">
        <f>SUMIFS('PIB Mpal 2015-2022 Cons'!X$5:X$1012,'PIB Mpal 2015-2022 Cons'!$A$5:$A$1012,$W$2,'PIB Mpal 2015-2022 Cons'!$E$5:$E$1012,$A36)</f>
        <v>22.05442911330526</v>
      </c>
      <c r="V36" s="53">
        <f>SUMIFS('PIB Mpal 2015-2022 Cons'!Y$5:Y$1012,'PIB Mpal 2015-2022 Cons'!$A$5:$A$1012,$W$2,'PIB Mpal 2015-2022 Cons'!$E$5:$E$1012,$A36)</f>
        <v>218.45333181418408</v>
      </c>
      <c r="W36" s="94">
        <f t="shared" si="3"/>
        <v>0.0014895835086774756</v>
      </c>
      <c r="X36" s="273">
        <f>INDEX(POBLACION!$C$4:$W$128,MATCH(A36,POBLACION!$A$4:$A$128,0),MATCH($W$2,POBLACION!$C$3:$W$3,0))</f>
        <v>22563</v>
      </c>
      <c r="Y36" s="263">
        <f t="shared" si="5"/>
        <v>8704.467610729016</v>
      </c>
      <c r="Z36" s="275">
        <f t="shared" si="6"/>
        <v>9681.927572316805</v>
      </c>
      <c r="AA36" s="278">
        <f t="shared" si="7"/>
        <v>3.9397422136160953</v>
      </c>
      <c r="AB36" s="278">
        <f t="shared" si="7"/>
        <v>3.9859618294863624</v>
      </c>
    </row>
    <row r="37" spans="1:28" ht="15">
      <c r="A37" s="35" t="s">
        <v>217</v>
      </c>
      <c r="B37" s="32" t="s">
        <v>58</v>
      </c>
      <c r="C37" s="33" t="s">
        <v>362</v>
      </c>
      <c r="D37" s="32" t="s">
        <v>66</v>
      </c>
      <c r="E37" s="51">
        <f>SUMIFS('PIB Mpal 2015-2022 Cons'!H$5:H$1012,'PIB Mpal 2015-2022 Cons'!$A$5:$A$1012,$W$2,'PIB Mpal 2015-2022 Cons'!$E$5:$E$1012,$A37)</f>
        <v>127.33435090213533</v>
      </c>
      <c r="F37" s="51">
        <f>SUMIFS('PIB Mpal 2015-2022 Cons'!I$5:I$1012,'PIB Mpal 2015-2022 Cons'!$A$5:$A$1012,$W$2,'PIB Mpal 2015-2022 Cons'!$E$5:$E$1012,$A37)</f>
        <v>66.19964905956886</v>
      </c>
      <c r="G37" s="51">
        <f>SUMIFS('PIB Mpal 2015-2022 Cons'!K$5:K$1012,'PIB Mpal 2015-2022 Cons'!$A$5:$A$1012,$W$2,'PIB Mpal 2015-2022 Cons'!$E$5:$E$1012,$A37)</f>
        <v>16.157240744039512</v>
      </c>
      <c r="H37" s="51">
        <f>SUMIFS('PIB Mpal 2015-2022 Cons'!L$5:L$1012,'PIB Mpal 2015-2022 Cons'!$A$5:$A$1012,$W$2,'PIB Mpal 2015-2022 Cons'!$E$5:$E$1012,$A37)</f>
        <v>2.8013474691893183</v>
      </c>
      <c r="I37" s="51">
        <f>SUMIFS('PIB Mpal 2015-2022 Cons'!N$5:N$1012,'PIB Mpal 2015-2022 Cons'!$A$5:$A$1012,$W$2,'PIB Mpal 2015-2022 Cons'!$E$5:$E$1012,$A37)</f>
        <v>11.914216974665894</v>
      </c>
      <c r="J37" s="51">
        <f>SUMIFS('PIB Mpal 2015-2022 Cons'!O$5:O$1012,'PIB Mpal 2015-2022 Cons'!$A$5:$A$1012,$W$2,'PIB Mpal 2015-2022 Cons'!$E$5:$E$1012,$A37)</f>
        <v>17.11996156411388</v>
      </c>
      <c r="K37" s="51">
        <f>SUMIFS('PIB Mpal 2015-2022 Cons'!P$5:P$1012,'PIB Mpal 2015-2022 Cons'!$A$5:$A$1012,$W$2,'PIB Mpal 2015-2022 Cons'!$E$5:$E$1012,$A37)</f>
        <v>2.820029712274189</v>
      </c>
      <c r="L37" s="51">
        <f>SUMIFS('PIB Mpal 2015-2022 Cons'!Q$5:Q$1012,'PIB Mpal 2015-2022 Cons'!$A$5:$A$1012,$W$2,'PIB Mpal 2015-2022 Cons'!$E$5:$E$1012,$A37)</f>
        <v>1.2128873052117286</v>
      </c>
      <c r="M37" s="51">
        <f>SUMIFS('PIB Mpal 2015-2022 Cons'!R$5:R$1012,'PIB Mpal 2015-2022 Cons'!$A$5:$A$1012,$W$2,'PIB Mpal 2015-2022 Cons'!$E$5:$E$1012,$A37)</f>
        <v>10.197143450477341</v>
      </c>
      <c r="N37" s="51">
        <f>SUMIFS('PIB Mpal 2015-2022 Cons'!S$5:S$1012,'PIB Mpal 2015-2022 Cons'!$A$5:$A$1012,$W$2,'PIB Mpal 2015-2022 Cons'!$E$5:$E$1012,$A37)</f>
        <v>16.57940237500541</v>
      </c>
      <c r="O37" s="51">
        <f>SUMIFS('PIB Mpal 2015-2022 Cons'!T$5:T$1012,'PIB Mpal 2015-2022 Cons'!$A$5:$A$1012,$W$2,'PIB Mpal 2015-2022 Cons'!$E$5:$E$1012,$A37)</f>
        <v>18.02493927921495</v>
      </c>
      <c r="P37" s="153">
        <f>SUMIFS('PIB Mpal 2015-2022 Cons'!U$5:U$1012,'PIB Mpal 2015-2022 Cons'!$A$5:$A$1012,$W$2,'PIB Mpal 2015-2022 Cons'!$E$5:$E$1012,$A37)</f>
        <v>5.284229597867458</v>
      </c>
      <c r="Q37" s="220">
        <f>SUMIFS('PIB Mpal 2015-2022 Cons'!J$5:J$1012,'PIB Mpal 2015-2022 Cons'!$A$5:$A$1012,$W$2,'PIB Mpal 2015-2022 Cons'!$E$5:$E$1012,$A37)</f>
        <v>193.53399996170418</v>
      </c>
      <c r="R37" s="101">
        <f>SUMIFS('PIB Mpal 2015-2022 Cons'!M$5:M$1012,'PIB Mpal 2015-2022 Cons'!$A$5:$A$1012,$W$2,'PIB Mpal 2015-2022 Cons'!$E$5:$E$1012,$A37)</f>
        <v>18.95858821322883</v>
      </c>
      <c r="S37" s="53">
        <f>SUMIFS('PIB Mpal 2015-2022 Cons'!V$5:V$1012,'PIB Mpal 2015-2022 Cons'!$A$5:$A$1012,$W$2,'PIB Mpal 2015-2022 Cons'!$E$5:$E$1012,$A37)</f>
        <v>83.15281025883084</v>
      </c>
      <c r="T37" s="156">
        <f>SUMIFS('PIB Mpal 2015-2022 Cons'!W$5:W$1012,'PIB Mpal 2015-2022 Cons'!$A$5:$A$1012,$W$2,'PIB Mpal 2015-2022 Cons'!$E$5:$E$1012,$A37)</f>
        <v>295.64539843376383</v>
      </c>
      <c r="U37" s="51">
        <f>SUMIFS('PIB Mpal 2015-2022 Cons'!X$5:X$1012,'PIB Mpal 2015-2022 Cons'!$A$5:$A$1012,$W$2,'PIB Mpal 2015-2022 Cons'!$E$5:$E$1012,$A37)</f>
        <v>43.81349384074917</v>
      </c>
      <c r="V37" s="53">
        <f>SUMIFS('PIB Mpal 2015-2022 Cons'!Y$5:Y$1012,'PIB Mpal 2015-2022 Cons'!$A$5:$A$1012,$W$2,'PIB Mpal 2015-2022 Cons'!$E$5:$E$1012,$A37)</f>
        <v>339.458892274513</v>
      </c>
      <c r="W37" s="94">
        <f t="shared" si="3"/>
        <v>0.002314692861888438</v>
      </c>
      <c r="X37" s="273">
        <f>INDEX(POBLACION!$C$4:$W$128,MATCH(A37,POBLACION!$A$4:$A$128,0),MATCH($W$2,POBLACION!$C$3:$W$3,0))</f>
        <v>12836</v>
      </c>
      <c r="Y37" s="263">
        <f t="shared" si="5"/>
        <v>23032.517796335604</v>
      </c>
      <c r="Z37" s="275">
        <f t="shared" si="6"/>
        <v>26445.847014218838</v>
      </c>
      <c r="AA37" s="278">
        <f t="shared" si="7"/>
        <v>4.362341415397446</v>
      </c>
      <c r="AB37" s="278">
        <f t="shared" si="7"/>
        <v>4.422357481270315</v>
      </c>
    </row>
    <row r="38" spans="1:28" ht="15">
      <c r="A38" s="35" t="s">
        <v>218</v>
      </c>
      <c r="B38" s="32" t="s">
        <v>58</v>
      </c>
      <c r="C38" s="33" t="s">
        <v>364</v>
      </c>
      <c r="D38" s="32" t="s">
        <v>67</v>
      </c>
      <c r="E38" s="51">
        <f>SUMIFS('PIB Mpal 2015-2022 Cons'!H$5:H$1012,'PIB Mpal 2015-2022 Cons'!$A$5:$A$1012,$W$2,'PIB Mpal 2015-2022 Cons'!$E$5:$E$1012,$A38)</f>
        <v>232.528726456145</v>
      </c>
      <c r="F38" s="51">
        <f>SUMIFS('PIB Mpal 2015-2022 Cons'!I$5:I$1012,'PIB Mpal 2015-2022 Cons'!$A$5:$A$1012,$W$2,'PIB Mpal 2015-2022 Cons'!$E$5:$E$1012,$A38)</f>
        <v>119.38842226085883</v>
      </c>
      <c r="G38" s="51">
        <f>SUMIFS('PIB Mpal 2015-2022 Cons'!K$5:K$1012,'PIB Mpal 2015-2022 Cons'!$A$5:$A$1012,$W$2,'PIB Mpal 2015-2022 Cons'!$E$5:$E$1012,$A38)</f>
        <v>24.020388026017145</v>
      </c>
      <c r="H38" s="51">
        <f>SUMIFS('PIB Mpal 2015-2022 Cons'!L$5:L$1012,'PIB Mpal 2015-2022 Cons'!$A$5:$A$1012,$W$2,'PIB Mpal 2015-2022 Cons'!$E$5:$E$1012,$A38)</f>
        <v>2.6500654399654002</v>
      </c>
      <c r="I38" s="51">
        <f>SUMIFS('PIB Mpal 2015-2022 Cons'!N$5:N$1012,'PIB Mpal 2015-2022 Cons'!$A$5:$A$1012,$W$2,'PIB Mpal 2015-2022 Cons'!$E$5:$E$1012,$A38)</f>
        <v>35.099347644753124</v>
      </c>
      <c r="J38" s="51">
        <f>SUMIFS('PIB Mpal 2015-2022 Cons'!O$5:O$1012,'PIB Mpal 2015-2022 Cons'!$A$5:$A$1012,$W$2,'PIB Mpal 2015-2022 Cons'!$E$5:$E$1012,$A38)</f>
        <v>93.79617977242461</v>
      </c>
      <c r="K38" s="51">
        <f>SUMIFS('PIB Mpal 2015-2022 Cons'!P$5:P$1012,'PIB Mpal 2015-2022 Cons'!$A$5:$A$1012,$W$2,'PIB Mpal 2015-2022 Cons'!$E$5:$E$1012,$A38)</f>
        <v>21.717157663341958</v>
      </c>
      <c r="L38" s="51">
        <f>SUMIFS('PIB Mpal 2015-2022 Cons'!Q$5:Q$1012,'PIB Mpal 2015-2022 Cons'!$A$5:$A$1012,$W$2,'PIB Mpal 2015-2022 Cons'!$E$5:$E$1012,$A38)</f>
        <v>6.114694390069769</v>
      </c>
      <c r="M38" s="51">
        <f>SUMIFS('PIB Mpal 2015-2022 Cons'!R$5:R$1012,'PIB Mpal 2015-2022 Cons'!$A$5:$A$1012,$W$2,'PIB Mpal 2015-2022 Cons'!$E$5:$E$1012,$A38)</f>
        <v>49.25826204977267</v>
      </c>
      <c r="N38" s="51">
        <f>SUMIFS('PIB Mpal 2015-2022 Cons'!S$5:S$1012,'PIB Mpal 2015-2022 Cons'!$A$5:$A$1012,$W$2,'PIB Mpal 2015-2022 Cons'!$E$5:$E$1012,$A38)</f>
        <v>51.15186405469464</v>
      </c>
      <c r="O38" s="51">
        <f>SUMIFS('PIB Mpal 2015-2022 Cons'!T$5:T$1012,'PIB Mpal 2015-2022 Cons'!$A$5:$A$1012,$W$2,'PIB Mpal 2015-2022 Cons'!$E$5:$E$1012,$A38)</f>
        <v>61.943281152260504</v>
      </c>
      <c r="P38" s="153">
        <f>SUMIFS('PIB Mpal 2015-2022 Cons'!U$5:U$1012,'PIB Mpal 2015-2022 Cons'!$A$5:$A$1012,$W$2,'PIB Mpal 2015-2022 Cons'!$E$5:$E$1012,$A38)</f>
        <v>29.453298159141134</v>
      </c>
      <c r="Q38" s="220">
        <f>SUMIFS('PIB Mpal 2015-2022 Cons'!J$5:J$1012,'PIB Mpal 2015-2022 Cons'!$A$5:$A$1012,$W$2,'PIB Mpal 2015-2022 Cons'!$E$5:$E$1012,$A38)</f>
        <v>351.91714871700384</v>
      </c>
      <c r="R38" s="101">
        <f>SUMIFS('PIB Mpal 2015-2022 Cons'!M$5:M$1012,'PIB Mpal 2015-2022 Cons'!$A$5:$A$1012,$W$2,'PIB Mpal 2015-2022 Cons'!$E$5:$E$1012,$A38)</f>
        <v>26.670453465982543</v>
      </c>
      <c r="S38" s="53">
        <f>SUMIFS('PIB Mpal 2015-2022 Cons'!V$5:V$1012,'PIB Mpal 2015-2022 Cons'!$A$5:$A$1012,$W$2,'PIB Mpal 2015-2022 Cons'!$E$5:$E$1012,$A38)</f>
        <v>348.5340848864584</v>
      </c>
      <c r="T38" s="156">
        <f>SUMIFS('PIB Mpal 2015-2022 Cons'!W$5:W$1012,'PIB Mpal 2015-2022 Cons'!$A$5:$A$1012,$W$2,'PIB Mpal 2015-2022 Cons'!$E$5:$E$1012,$A38)</f>
        <v>727.1216870694448</v>
      </c>
      <c r="U38" s="51">
        <f>SUMIFS('PIB Mpal 2015-2022 Cons'!X$5:X$1012,'PIB Mpal 2015-2022 Cons'!$A$5:$A$1012,$W$2,'PIB Mpal 2015-2022 Cons'!$E$5:$E$1012,$A38)</f>
        <v>99.0932837077289</v>
      </c>
      <c r="V38" s="53">
        <f>SUMIFS('PIB Mpal 2015-2022 Cons'!Y$5:Y$1012,'PIB Mpal 2015-2022 Cons'!$A$5:$A$1012,$W$2,'PIB Mpal 2015-2022 Cons'!$E$5:$E$1012,$A38)</f>
        <v>826.2149707771737</v>
      </c>
      <c r="W38" s="94">
        <f t="shared" si="3"/>
        <v>0.005633771684191866</v>
      </c>
      <c r="X38" s="273">
        <f>INDEX(POBLACION!$C$4:$W$128,MATCH(A38,POBLACION!$A$4:$A$128,0),MATCH($W$2,POBLACION!$C$3:$W$3,0))</f>
        <v>40231</v>
      </c>
      <c r="Y38" s="263">
        <f t="shared" si="5"/>
        <v>18073.666751247663</v>
      </c>
      <c r="Z38" s="275">
        <f t="shared" si="6"/>
        <v>20536.774397285022</v>
      </c>
      <c r="AA38" s="278">
        <f t="shared" si="7"/>
        <v>4.257046270341001</v>
      </c>
      <c r="AB38" s="278">
        <f t="shared" si="7"/>
        <v>4.312532232276492</v>
      </c>
    </row>
    <row r="39" spans="1:28" ht="15">
      <c r="A39" s="35" t="s">
        <v>219</v>
      </c>
      <c r="B39" s="32" t="s">
        <v>58</v>
      </c>
      <c r="C39" s="33" t="s">
        <v>364</v>
      </c>
      <c r="D39" s="32" t="s">
        <v>68</v>
      </c>
      <c r="E39" s="51">
        <f>SUMIFS('PIB Mpal 2015-2022 Cons'!H$5:H$1012,'PIB Mpal 2015-2022 Cons'!$A$5:$A$1012,$W$2,'PIB Mpal 2015-2022 Cons'!$E$5:$E$1012,$A39)</f>
        <v>11.784793548182451</v>
      </c>
      <c r="F39" s="51">
        <f>SUMIFS('PIB Mpal 2015-2022 Cons'!I$5:I$1012,'PIB Mpal 2015-2022 Cons'!$A$5:$A$1012,$W$2,'PIB Mpal 2015-2022 Cons'!$E$5:$E$1012,$A39)</f>
        <v>6.218249120441348</v>
      </c>
      <c r="G39" s="51">
        <f>SUMIFS('PIB Mpal 2015-2022 Cons'!K$5:K$1012,'PIB Mpal 2015-2022 Cons'!$A$5:$A$1012,$W$2,'PIB Mpal 2015-2022 Cons'!$E$5:$E$1012,$A39)</f>
        <v>1.7291604839010446</v>
      </c>
      <c r="H39" s="51">
        <f>SUMIFS('PIB Mpal 2015-2022 Cons'!L$5:L$1012,'PIB Mpal 2015-2022 Cons'!$A$5:$A$1012,$W$2,'PIB Mpal 2015-2022 Cons'!$E$5:$E$1012,$A39)</f>
        <v>8.26601116344241</v>
      </c>
      <c r="I39" s="51">
        <f>SUMIFS('PIB Mpal 2015-2022 Cons'!N$5:N$1012,'PIB Mpal 2015-2022 Cons'!$A$5:$A$1012,$W$2,'PIB Mpal 2015-2022 Cons'!$E$5:$E$1012,$A39)</f>
        <v>18.315436064558344</v>
      </c>
      <c r="J39" s="51">
        <f>SUMIFS('PIB Mpal 2015-2022 Cons'!O$5:O$1012,'PIB Mpal 2015-2022 Cons'!$A$5:$A$1012,$W$2,'PIB Mpal 2015-2022 Cons'!$E$5:$E$1012,$A39)</f>
        <v>18.454623974369184</v>
      </c>
      <c r="K39" s="51">
        <f>SUMIFS('PIB Mpal 2015-2022 Cons'!P$5:P$1012,'PIB Mpal 2015-2022 Cons'!$A$5:$A$1012,$W$2,'PIB Mpal 2015-2022 Cons'!$E$5:$E$1012,$A39)</f>
        <v>2.993283753993827</v>
      </c>
      <c r="L39" s="51">
        <f>SUMIFS('PIB Mpal 2015-2022 Cons'!Q$5:Q$1012,'PIB Mpal 2015-2022 Cons'!$A$5:$A$1012,$W$2,'PIB Mpal 2015-2022 Cons'!$E$5:$E$1012,$A39)</f>
        <v>1.5850092238951232</v>
      </c>
      <c r="M39" s="51">
        <f>SUMIFS('PIB Mpal 2015-2022 Cons'!R$5:R$1012,'PIB Mpal 2015-2022 Cons'!$A$5:$A$1012,$W$2,'PIB Mpal 2015-2022 Cons'!$E$5:$E$1012,$A39)</f>
        <v>10.270000968098367</v>
      </c>
      <c r="N39" s="51">
        <f>SUMIFS('PIB Mpal 2015-2022 Cons'!S$5:S$1012,'PIB Mpal 2015-2022 Cons'!$A$5:$A$1012,$W$2,'PIB Mpal 2015-2022 Cons'!$E$5:$E$1012,$A39)</f>
        <v>13.973452705341945</v>
      </c>
      <c r="O39" s="51">
        <f>SUMIFS('PIB Mpal 2015-2022 Cons'!T$5:T$1012,'PIB Mpal 2015-2022 Cons'!$A$5:$A$1012,$W$2,'PIB Mpal 2015-2022 Cons'!$E$5:$E$1012,$A39)</f>
        <v>19.301262199508795</v>
      </c>
      <c r="P39" s="153">
        <f>SUMIFS('PIB Mpal 2015-2022 Cons'!U$5:U$1012,'PIB Mpal 2015-2022 Cons'!$A$5:$A$1012,$W$2,'PIB Mpal 2015-2022 Cons'!$E$5:$E$1012,$A39)</f>
        <v>5.956135926752756</v>
      </c>
      <c r="Q39" s="220">
        <f>SUMIFS('PIB Mpal 2015-2022 Cons'!J$5:J$1012,'PIB Mpal 2015-2022 Cons'!$A$5:$A$1012,$W$2,'PIB Mpal 2015-2022 Cons'!$E$5:$E$1012,$A39)</f>
        <v>18.0030426686238</v>
      </c>
      <c r="R39" s="101">
        <f>SUMIFS('PIB Mpal 2015-2022 Cons'!M$5:M$1012,'PIB Mpal 2015-2022 Cons'!$A$5:$A$1012,$W$2,'PIB Mpal 2015-2022 Cons'!$E$5:$E$1012,$A39)</f>
        <v>9.995171647343454</v>
      </c>
      <c r="S39" s="53">
        <f>SUMIFS('PIB Mpal 2015-2022 Cons'!V$5:V$1012,'PIB Mpal 2015-2022 Cons'!$A$5:$A$1012,$W$2,'PIB Mpal 2015-2022 Cons'!$E$5:$E$1012,$A39)</f>
        <v>90.84920481651834</v>
      </c>
      <c r="T39" s="156">
        <f>SUMIFS('PIB Mpal 2015-2022 Cons'!W$5:W$1012,'PIB Mpal 2015-2022 Cons'!$A$5:$A$1012,$W$2,'PIB Mpal 2015-2022 Cons'!$E$5:$E$1012,$A39)</f>
        <v>118.84741913248558</v>
      </c>
      <c r="U39" s="51">
        <f>SUMIFS('PIB Mpal 2015-2022 Cons'!X$5:X$1012,'PIB Mpal 2015-2022 Cons'!$A$5:$A$1012,$W$2,'PIB Mpal 2015-2022 Cons'!$E$5:$E$1012,$A39)</f>
        <v>13.81074140061497</v>
      </c>
      <c r="V39" s="53">
        <f>SUMIFS('PIB Mpal 2015-2022 Cons'!Y$5:Y$1012,'PIB Mpal 2015-2022 Cons'!$A$5:$A$1012,$W$2,'PIB Mpal 2015-2022 Cons'!$E$5:$E$1012,$A39)</f>
        <v>132.65816053310056</v>
      </c>
      <c r="W39" s="94">
        <f t="shared" si="3"/>
        <v>0.0009045657787892129</v>
      </c>
      <c r="X39" s="273">
        <f>INDEX(POBLACION!$C$4:$W$128,MATCH(A39,POBLACION!$A$4:$A$128,0),MATCH($W$2,POBLACION!$C$3:$W$3,0))</f>
        <v>12337</v>
      </c>
      <c r="Y39" s="263">
        <f t="shared" si="5"/>
        <v>9633.413239238516</v>
      </c>
      <c r="Z39" s="275">
        <f t="shared" si="6"/>
        <v>10752.870270981644</v>
      </c>
      <c r="AA39" s="278">
        <f t="shared" si="7"/>
        <v>3.9837801903776917</v>
      </c>
      <c r="AB39" s="278">
        <f t="shared" si="7"/>
        <v>4.031524406248259</v>
      </c>
    </row>
    <row r="40" spans="1:28" ht="15">
      <c r="A40" s="35" t="s">
        <v>220</v>
      </c>
      <c r="B40" s="32" t="s">
        <v>58</v>
      </c>
      <c r="C40" s="33" t="s">
        <v>364</v>
      </c>
      <c r="D40" s="32" t="s">
        <v>69</v>
      </c>
      <c r="E40" s="51">
        <f>SUMIFS('PIB Mpal 2015-2022 Cons'!H$5:H$1012,'PIB Mpal 2015-2022 Cons'!$A$5:$A$1012,$W$2,'PIB Mpal 2015-2022 Cons'!$E$5:$E$1012,$A40)</f>
        <v>4.876263720792142</v>
      </c>
      <c r="F40" s="51">
        <f>SUMIFS('PIB Mpal 2015-2022 Cons'!I$5:I$1012,'PIB Mpal 2015-2022 Cons'!$A$5:$A$1012,$W$2,'PIB Mpal 2015-2022 Cons'!$E$5:$E$1012,$A40)</f>
        <v>3.1166084489565926</v>
      </c>
      <c r="G40" s="51">
        <f>SUMIFS('PIB Mpal 2015-2022 Cons'!K$5:K$1012,'PIB Mpal 2015-2022 Cons'!$A$5:$A$1012,$W$2,'PIB Mpal 2015-2022 Cons'!$E$5:$E$1012,$A40)</f>
        <v>2.430140461621775</v>
      </c>
      <c r="H40" s="51">
        <f>SUMIFS('PIB Mpal 2015-2022 Cons'!L$5:L$1012,'PIB Mpal 2015-2022 Cons'!$A$5:$A$1012,$W$2,'PIB Mpal 2015-2022 Cons'!$E$5:$E$1012,$A40)</f>
        <v>1.9531861732539146</v>
      </c>
      <c r="I40" s="51">
        <f>SUMIFS('PIB Mpal 2015-2022 Cons'!N$5:N$1012,'PIB Mpal 2015-2022 Cons'!$A$5:$A$1012,$W$2,'PIB Mpal 2015-2022 Cons'!$E$5:$E$1012,$A40)</f>
        <v>2.369562452818963</v>
      </c>
      <c r="J40" s="51">
        <f>SUMIFS('PIB Mpal 2015-2022 Cons'!O$5:O$1012,'PIB Mpal 2015-2022 Cons'!$A$5:$A$1012,$W$2,'PIB Mpal 2015-2022 Cons'!$E$5:$E$1012,$A40)</f>
        <v>13.155494799358873</v>
      </c>
      <c r="K40" s="51">
        <f>SUMIFS('PIB Mpal 2015-2022 Cons'!P$5:P$1012,'PIB Mpal 2015-2022 Cons'!$A$5:$A$1012,$W$2,'PIB Mpal 2015-2022 Cons'!$E$5:$E$1012,$A40)</f>
        <v>2.0931328219250815</v>
      </c>
      <c r="L40" s="51">
        <f>SUMIFS('PIB Mpal 2015-2022 Cons'!Q$5:Q$1012,'PIB Mpal 2015-2022 Cons'!$A$5:$A$1012,$W$2,'PIB Mpal 2015-2022 Cons'!$E$5:$E$1012,$A40)</f>
        <v>0.7530258755875638</v>
      </c>
      <c r="M40" s="51">
        <f>SUMIFS('PIB Mpal 2015-2022 Cons'!R$5:R$1012,'PIB Mpal 2015-2022 Cons'!$A$5:$A$1012,$W$2,'PIB Mpal 2015-2022 Cons'!$E$5:$E$1012,$A40)</f>
        <v>6.648754775555826</v>
      </c>
      <c r="N40" s="51">
        <f>SUMIFS('PIB Mpal 2015-2022 Cons'!S$5:S$1012,'PIB Mpal 2015-2022 Cons'!$A$5:$A$1012,$W$2,'PIB Mpal 2015-2022 Cons'!$E$5:$E$1012,$A40)</f>
        <v>8.431812066373773</v>
      </c>
      <c r="O40" s="51">
        <f>SUMIFS('PIB Mpal 2015-2022 Cons'!T$5:T$1012,'PIB Mpal 2015-2022 Cons'!$A$5:$A$1012,$W$2,'PIB Mpal 2015-2022 Cons'!$E$5:$E$1012,$A40)</f>
        <v>16.708232883674903</v>
      </c>
      <c r="P40" s="153">
        <f>SUMIFS('PIB Mpal 2015-2022 Cons'!U$5:U$1012,'PIB Mpal 2015-2022 Cons'!$A$5:$A$1012,$W$2,'PIB Mpal 2015-2022 Cons'!$E$5:$E$1012,$A40)</f>
        <v>5.050123787984593</v>
      </c>
      <c r="Q40" s="220">
        <f>SUMIFS('PIB Mpal 2015-2022 Cons'!J$5:J$1012,'PIB Mpal 2015-2022 Cons'!$A$5:$A$1012,$W$2,'PIB Mpal 2015-2022 Cons'!$E$5:$E$1012,$A40)</f>
        <v>7.992872169748734</v>
      </c>
      <c r="R40" s="101">
        <f>SUMIFS('PIB Mpal 2015-2022 Cons'!M$5:M$1012,'PIB Mpal 2015-2022 Cons'!$A$5:$A$1012,$W$2,'PIB Mpal 2015-2022 Cons'!$E$5:$E$1012,$A40)</f>
        <v>4.38332663487569</v>
      </c>
      <c r="S40" s="53">
        <f>SUMIFS('PIB Mpal 2015-2022 Cons'!V$5:V$1012,'PIB Mpal 2015-2022 Cons'!$A$5:$A$1012,$W$2,'PIB Mpal 2015-2022 Cons'!$E$5:$E$1012,$A40)</f>
        <v>55.21013946327958</v>
      </c>
      <c r="T40" s="156">
        <f>SUMIFS('PIB Mpal 2015-2022 Cons'!W$5:W$1012,'PIB Mpal 2015-2022 Cons'!$A$5:$A$1012,$W$2,'PIB Mpal 2015-2022 Cons'!$E$5:$E$1012,$A40)</f>
        <v>67.58633826790401</v>
      </c>
      <c r="U40" s="51">
        <f>SUMIFS('PIB Mpal 2015-2022 Cons'!X$5:X$1012,'PIB Mpal 2015-2022 Cons'!$A$5:$A$1012,$W$2,'PIB Mpal 2015-2022 Cons'!$E$5:$E$1012,$A40)</f>
        <v>7.408945221119455</v>
      </c>
      <c r="V40" s="53">
        <f>SUMIFS('PIB Mpal 2015-2022 Cons'!Y$5:Y$1012,'PIB Mpal 2015-2022 Cons'!$A$5:$A$1012,$W$2,'PIB Mpal 2015-2022 Cons'!$E$5:$E$1012,$A40)</f>
        <v>74.99528348902346</v>
      </c>
      <c r="W40" s="94">
        <f t="shared" si="3"/>
        <v>0.0005113757551148878</v>
      </c>
      <c r="X40" s="273">
        <f>INDEX(POBLACION!$C$4:$W$128,MATCH(A40,POBLACION!$A$4:$A$128,0),MATCH($W$2,POBLACION!$C$3:$W$3,0))</f>
        <v>7957</v>
      </c>
      <c r="Y40" s="263">
        <f t="shared" si="5"/>
        <v>8493.947249956518</v>
      </c>
      <c r="Z40" s="275">
        <f t="shared" si="6"/>
        <v>9425.070188390531</v>
      </c>
      <c r="AA40" s="278">
        <f t="shared" si="7"/>
        <v>3.929109559559777</v>
      </c>
      <c r="AB40" s="278">
        <f t="shared" si="7"/>
        <v>3.974284593075942</v>
      </c>
    </row>
    <row r="41" spans="1:28" ht="15.75" thickBot="1">
      <c r="A41" s="35" t="s">
        <v>221</v>
      </c>
      <c r="B41" s="64" t="s">
        <v>58</v>
      </c>
      <c r="C41" s="63" t="s">
        <v>364</v>
      </c>
      <c r="D41" s="64" t="s">
        <v>70</v>
      </c>
      <c r="E41" s="98">
        <f>SUMIFS('PIB Mpal 2015-2022 Cons'!H$5:H$1012,'PIB Mpal 2015-2022 Cons'!$A$5:$A$1012,$W$2,'PIB Mpal 2015-2022 Cons'!$E$5:$E$1012,$A41)</f>
        <v>28.861119148672792</v>
      </c>
      <c r="F41" s="98">
        <f>SUMIFS('PIB Mpal 2015-2022 Cons'!I$5:I$1012,'PIB Mpal 2015-2022 Cons'!$A$5:$A$1012,$W$2,'PIB Mpal 2015-2022 Cons'!$E$5:$E$1012,$A41)</f>
        <v>14.845089868720152</v>
      </c>
      <c r="G41" s="98">
        <f>SUMIFS('PIB Mpal 2015-2022 Cons'!K$5:K$1012,'PIB Mpal 2015-2022 Cons'!$A$5:$A$1012,$W$2,'PIB Mpal 2015-2022 Cons'!$E$5:$E$1012,$A41)</f>
        <v>11.101358000661001</v>
      </c>
      <c r="H41" s="98">
        <f>SUMIFS('PIB Mpal 2015-2022 Cons'!L$5:L$1012,'PIB Mpal 2015-2022 Cons'!$A$5:$A$1012,$W$2,'PIB Mpal 2015-2022 Cons'!$E$5:$E$1012,$A41)</f>
        <v>9.904656363057898</v>
      </c>
      <c r="I41" s="98">
        <f>SUMIFS('PIB Mpal 2015-2022 Cons'!N$5:N$1012,'PIB Mpal 2015-2022 Cons'!$A$5:$A$1012,$W$2,'PIB Mpal 2015-2022 Cons'!$E$5:$E$1012,$A41)</f>
        <v>8.15563370843218</v>
      </c>
      <c r="J41" s="98">
        <f>SUMIFS('PIB Mpal 2015-2022 Cons'!O$5:O$1012,'PIB Mpal 2015-2022 Cons'!$A$5:$A$1012,$W$2,'PIB Mpal 2015-2022 Cons'!$E$5:$E$1012,$A41)</f>
        <v>29.32122699959609</v>
      </c>
      <c r="K41" s="98">
        <f>SUMIFS('PIB Mpal 2015-2022 Cons'!P$5:P$1012,'PIB Mpal 2015-2022 Cons'!$A$5:$A$1012,$W$2,'PIB Mpal 2015-2022 Cons'!$E$5:$E$1012,$A41)</f>
        <v>5.968907553461725</v>
      </c>
      <c r="L41" s="98">
        <f>SUMIFS('PIB Mpal 2015-2022 Cons'!Q$5:Q$1012,'PIB Mpal 2015-2022 Cons'!$A$5:$A$1012,$W$2,'PIB Mpal 2015-2022 Cons'!$E$5:$E$1012,$A41)</f>
        <v>3.067076931933489</v>
      </c>
      <c r="M41" s="98">
        <f>SUMIFS('PIB Mpal 2015-2022 Cons'!R$5:R$1012,'PIB Mpal 2015-2022 Cons'!$A$5:$A$1012,$W$2,'PIB Mpal 2015-2022 Cons'!$E$5:$E$1012,$A41)</f>
        <v>22.11758703356928</v>
      </c>
      <c r="N41" s="98">
        <f>SUMIFS('PIB Mpal 2015-2022 Cons'!S$5:S$1012,'PIB Mpal 2015-2022 Cons'!$A$5:$A$1012,$W$2,'PIB Mpal 2015-2022 Cons'!$E$5:$E$1012,$A41)</f>
        <v>21.629907709982522</v>
      </c>
      <c r="O41" s="98">
        <f>SUMIFS('PIB Mpal 2015-2022 Cons'!T$5:T$1012,'PIB Mpal 2015-2022 Cons'!$A$5:$A$1012,$W$2,'PIB Mpal 2015-2022 Cons'!$E$5:$E$1012,$A41)</f>
        <v>53.91266757930513</v>
      </c>
      <c r="P41" s="154">
        <f>SUMIFS('PIB Mpal 2015-2022 Cons'!U$5:U$1012,'PIB Mpal 2015-2022 Cons'!$A$5:$A$1012,$W$2,'PIB Mpal 2015-2022 Cons'!$E$5:$E$1012,$A41)</f>
        <v>11.537612011251243</v>
      </c>
      <c r="Q41" s="220">
        <f>SUMIFS('PIB Mpal 2015-2022 Cons'!J$5:J$1012,'PIB Mpal 2015-2022 Cons'!$A$5:$A$1012,$W$2,'PIB Mpal 2015-2022 Cons'!$E$5:$E$1012,$A41)</f>
        <v>43.70620901739294</v>
      </c>
      <c r="R41" s="101">
        <f>SUMIFS('PIB Mpal 2015-2022 Cons'!M$5:M$1012,'PIB Mpal 2015-2022 Cons'!$A$5:$A$1012,$W$2,'PIB Mpal 2015-2022 Cons'!$E$5:$E$1012,$A41)</f>
        <v>21.006014363718897</v>
      </c>
      <c r="S41" s="99">
        <f>SUMIFS('PIB Mpal 2015-2022 Cons'!V$5:V$1012,'PIB Mpal 2015-2022 Cons'!$A$5:$A$1012,$W$2,'PIB Mpal 2015-2022 Cons'!$E$5:$E$1012,$A41)</f>
        <v>155.71061952753166</v>
      </c>
      <c r="T41" s="157">
        <f>SUMIFS('PIB Mpal 2015-2022 Cons'!W$5:W$1012,'PIB Mpal 2015-2022 Cons'!$A$5:$A$1012,$W$2,'PIB Mpal 2015-2022 Cons'!$E$5:$E$1012,$A41)</f>
        <v>220.4228429086435</v>
      </c>
      <c r="U41" s="98">
        <f>SUMIFS('PIB Mpal 2015-2022 Cons'!X$5:X$1012,'PIB Mpal 2015-2022 Cons'!$A$5:$A$1012,$W$2,'PIB Mpal 2015-2022 Cons'!$E$5:$E$1012,$A41)</f>
        <v>25.290176330511727</v>
      </c>
      <c r="V41" s="99">
        <f>SUMIFS('PIB Mpal 2015-2022 Cons'!Y$5:Y$1012,'PIB Mpal 2015-2022 Cons'!$A$5:$A$1012,$W$2,'PIB Mpal 2015-2022 Cons'!$E$5:$E$1012,$A41)</f>
        <v>245.71301923915524</v>
      </c>
      <c r="W41" s="100">
        <f t="shared" si="3"/>
        <v>0.0016754611078091694</v>
      </c>
      <c r="X41" s="273">
        <f>INDEX(POBLACION!$C$4:$W$128,MATCH(A41,POBLACION!$A$4:$A$128,0),MATCH($W$2,POBLACION!$C$3:$W$3,0))</f>
        <v>23605</v>
      </c>
      <c r="Y41" s="263">
        <f t="shared" si="5"/>
        <v>9337.972586682632</v>
      </c>
      <c r="Z41" s="275">
        <f t="shared" si="6"/>
        <v>10409.363238261183</v>
      </c>
      <c r="AA41" s="278">
        <f t="shared" si="7"/>
        <v>3.9702525946461966</v>
      </c>
      <c r="AB41" s="278">
        <f t="shared" si="7"/>
        <v>4.0174241636538985</v>
      </c>
    </row>
    <row r="42" spans="1:28" ht="15.75" thickBot="1">
      <c r="A42" s="118" t="s">
        <v>71</v>
      </c>
      <c r="B42" s="121" t="s">
        <v>365</v>
      </c>
      <c r="C42" s="119"/>
      <c r="D42" s="114"/>
      <c r="E42" s="115">
        <f>SUM(E43:E59)</f>
        <v>553.6600075346182</v>
      </c>
      <c r="F42" s="115">
        <f aca="true" t="shared" si="14" ref="F42:V42">SUM(F43:F59)</f>
        <v>180.26018407087966</v>
      </c>
      <c r="G42" s="115">
        <f t="shared" si="14"/>
        <v>1090.7430922774952</v>
      </c>
      <c r="H42" s="115">
        <f t="shared" si="14"/>
        <v>231.33747753958104</v>
      </c>
      <c r="I42" s="115">
        <f t="shared" si="14"/>
        <v>219.53545051698777</v>
      </c>
      <c r="J42" s="115">
        <f t="shared" si="14"/>
        <v>608.3634185808347</v>
      </c>
      <c r="K42" s="115">
        <f t="shared" si="14"/>
        <v>104.06130568383381</v>
      </c>
      <c r="L42" s="115">
        <f t="shared" si="14"/>
        <v>70.61806657096565</v>
      </c>
      <c r="M42" s="115">
        <f t="shared" si="14"/>
        <v>303.5503082998198</v>
      </c>
      <c r="N42" s="115">
        <f t="shared" si="14"/>
        <v>391.6427903890291</v>
      </c>
      <c r="O42" s="115">
        <f t="shared" si="14"/>
        <v>574.9538340691346</v>
      </c>
      <c r="P42" s="125">
        <f t="shared" si="14"/>
        <v>171.99660915031996</v>
      </c>
      <c r="Q42" s="196">
        <f t="shared" si="14"/>
        <v>733.9201916054977</v>
      </c>
      <c r="R42" s="115">
        <f t="shared" si="14"/>
        <v>1322.0805698170764</v>
      </c>
      <c r="S42" s="116">
        <f t="shared" si="14"/>
        <v>2444.721783260925</v>
      </c>
      <c r="T42" s="189">
        <f t="shared" si="14"/>
        <v>4500.722544683498</v>
      </c>
      <c r="U42" s="115">
        <f t="shared" si="14"/>
        <v>508.4602935694636</v>
      </c>
      <c r="V42" s="116">
        <f t="shared" si="14"/>
        <v>5009.182838252963</v>
      </c>
      <c r="W42" s="117">
        <f t="shared" si="3"/>
        <v>0.03415647674423507</v>
      </c>
      <c r="X42" s="211">
        <f aca="true" t="shared" si="15" ref="X42">SUM(X43:X59)</f>
        <v>254041</v>
      </c>
      <c r="Y42" s="263">
        <f t="shared" si="5"/>
        <v>17716.52034389527</v>
      </c>
      <c r="Z42" s="275">
        <f t="shared" si="6"/>
        <v>19718.0094482897</v>
      </c>
      <c r="AA42" s="278">
        <f t="shared" si="7"/>
        <v>4.24837842726658</v>
      </c>
      <c r="AB42" s="278">
        <f t="shared" si="7"/>
        <v>4.294863070379149</v>
      </c>
    </row>
    <row r="43" spans="1:28" ht="15">
      <c r="A43" s="35" t="s">
        <v>222</v>
      </c>
      <c r="B43" s="103" t="s">
        <v>73</v>
      </c>
      <c r="C43" s="110" t="s">
        <v>362</v>
      </c>
      <c r="D43" s="103" t="s">
        <v>74</v>
      </c>
      <c r="E43" s="111">
        <f>SUMIFS('PIB Mpal 2015-2022 Cons'!H$5:H$1012,'PIB Mpal 2015-2022 Cons'!$A$5:$A$1012,$W$2,'PIB Mpal 2015-2022 Cons'!$E$5:$E$1012,$A43)</f>
        <v>15.474023806460373</v>
      </c>
      <c r="F43" s="111">
        <f>SUMIFS('PIB Mpal 2015-2022 Cons'!I$5:I$1012,'PIB Mpal 2015-2022 Cons'!$A$5:$A$1012,$W$2,'PIB Mpal 2015-2022 Cons'!$E$5:$E$1012,$A43)</f>
        <v>0</v>
      </c>
      <c r="G43" s="111">
        <f>SUMIFS('PIB Mpal 2015-2022 Cons'!K$5:K$1012,'PIB Mpal 2015-2022 Cons'!$A$5:$A$1012,$W$2,'PIB Mpal 2015-2022 Cons'!$E$5:$E$1012,$A43)</f>
        <v>11.403379455346187</v>
      </c>
      <c r="H43" s="111">
        <f>SUMIFS('PIB Mpal 2015-2022 Cons'!L$5:L$1012,'PIB Mpal 2015-2022 Cons'!$A$5:$A$1012,$W$2,'PIB Mpal 2015-2022 Cons'!$E$5:$E$1012,$A43)</f>
        <v>6.97415244978181</v>
      </c>
      <c r="I43" s="111">
        <f>SUMIFS('PIB Mpal 2015-2022 Cons'!N$5:N$1012,'PIB Mpal 2015-2022 Cons'!$A$5:$A$1012,$W$2,'PIB Mpal 2015-2022 Cons'!$E$5:$E$1012,$A43)</f>
        <v>5.019086424328122</v>
      </c>
      <c r="J43" s="111">
        <f>SUMIFS('PIB Mpal 2015-2022 Cons'!O$5:O$1012,'PIB Mpal 2015-2022 Cons'!$A$5:$A$1012,$W$2,'PIB Mpal 2015-2022 Cons'!$E$5:$E$1012,$A43)</f>
        <v>22.18462564698615</v>
      </c>
      <c r="K43" s="111">
        <f>SUMIFS('PIB Mpal 2015-2022 Cons'!P$5:P$1012,'PIB Mpal 2015-2022 Cons'!$A$5:$A$1012,$W$2,'PIB Mpal 2015-2022 Cons'!$E$5:$E$1012,$A43)</f>
        <v>3.6399261852447595</v>
      </c>
      <c r="L43" s="111">
        <f>SUMIFS('PIB Mpal 2015-2022 Cons'!Q$5:Q$1012,'PIB Mpal 2015-2022 Cons'!$A$5:$A$1012,$W$2,'PIB Mpal 2015-2022 Cons'!$E$5:$E$1012,$A43)</f>
        <v>1.8748648384904332</v>
      </c>
      <c r="M43" s="111">
        <f>SUMIFS('PIB Mpal 2015-2022 Cons'!R$5:R$1012,'PIB Mpal 2015-2022 Cons'!$A$5:$A$1012,$W$2,'PIB Mpal 2015-2022 Cons'!$E$5:$E$1012,$A43)</f>
        <v>11.343574198216578</v>
      </c>
      <c r="N43" s="111">
        <f>SUMIFS('PIB Mpal 2015-2022 Cons'!S$5:S$1012,'PIB Mpal 2015-2022 Cons'!$A$5:$A$1012,$W$2,'PIB Mpal 2015-2022 Cons'!$E$5:$E$1012,$A43)</f>
        <v>11.974878040178963</v>
      </c>
      <c r="O43" s="111">
        <f>SUMIFS('PIB Mpal 2015-2022 Cons'!T$5:T$1012,'PIB Mpal 2015-2022 Cons'!$A$5:$A$1012,$W$2,'PIB Mpal 2015-2022 Cons'!$E$5:$E$1012,$A43)</f>
        <v>18.683627190040845</v>
      </c>
      <c r="P43" s="185">
        <f>SUMIFS('PIB Mpal 2015-2022 Cons'!U$5:U$1012,'PIB Mpal 2015-2022 Cons'!$A$5:$A$1012,$W$2,'PIB Mpal 2015-2022 Cons'!$E$5:$E$1012,$A43)</f>
        <v>7.594038949762661</v>
      </c>
      <c r="Q43" s="220">
        <f>SUMIFS('PIB Mpal 2015-2022 Cons'!J$5:J$1012,'PIB Mpal 2015-2022 Cons'!$A$5:$A$1012,$W$2,'PIB Mpal 2015-2022 Cons'!$E$5:$E$1012,$A43)</f>
        <v>15.474023806460373</v>
      </c>
      <c r="R43" s="101">
        <f>SUMIFS('PIB Mpal 2015-2022 Cons'!M$5:M$1012,'PIB Mpal 2015-2022 Cons'!$A$5:$A$1012,$W$2,'PIB Mpal 2015-2022 Cons'!$E$5:$E$1012,$A43)</f>
        <v>18.377531905127995</v>
      </c>
      <c r="S43" s="112">
        <f>SUMIFS('PIB Mpal 2015-2022 Cons'!V$5:V$1012,'PIB Mpal 2015-2022 Cons'!$A$5:$A$1012,$W$2,'PIB Mpal 2015-2022 Cons'!$E$5:$E$1012,$A43)</f>
        <v>82.31462147324852</v>
      </c>
      <c r="T43" s="190">
        <f>SUMIFS('PIB Mpal 2015-2022 Cons'!W$5:W$1012,'PIB Mpal 2015-2022 Cons'!$A$5:$A$1012,$W$2,'PIB Mpal 2015-2022 Cons'!$E$5:$E$1012,$A43)</f>
        <v>116.1661771848369</v>
      </c>
      <c r="U43" s="111">
        <f>SUMIFS('PIB Mpal 2015-2022 Cons'!X$5:X$1012,'PIB Mpal 2015-2022 Cons'!$A$5:$A$1012,$W$2,'PIB Mpal 2015-2022 Cons'!$E$5:$E$1012,$A43)</f>
        <v>12.801687431004261</v>
      </c>
      <c r="V43" s="112">
        <f>SUMIFS('PIB Mpal 2015-2022 Cons'!Y$5:Y$1012,'PIB Mpal 2015-2022 Cons'!$A$5:$A$1012,$W$2,'PIB Mpal 2015-2022 Cons'!$E$5:$E$1012,$A43)</f>
        <v>128.96786461584117</v>
      </c>
      <c r="W43" s="102">
        <f t="shared" si="3"/>
        <v>0.0008794024915331267</v>
      </c>
      <c r="X43" s="273">
        <f>INDEX(POBLACION!$C$4:$W$128,MATCH(A43,POBLACION!$A$4:$A$128,0),MATCH($W$2,POBLACION!$C$3:$W$3,0))</f>
        <v>11909</v>
      </c>
      <c r="Y43" s="263">
        <f t="shared" si="5"/>
        <v>9754.486286408337</v>
      </c>
      <c r="Z43" s="275">
        <f t="shared" si="6"/>
        <v>10829.44534518777</v>
      </c>
      <c r="AA43" s="278">
        <f t="shared" si="7"/>
        <v>3.989204402500109</v>
      </c>
      <c r="AB43" s="278">
        <f t="shared" si="7"/>
        <v>4.034606213809724</v>
      </c>
    </row>
    <row r="44" spans="1:28" ht="15">
      <c r="A44" s="35" t="s">
        <v>223</v>
      </c>
      <c r="B44" s="32" t="s">
        <v>73</v>
      </c>
      <c r="C44" s="33" t="s">
        <v>362</v>
      </c>
      <c r="D44" s="32" t="s">
        <v>76</v>
      </c>
      <c r="E44" s="51">
        <f>SUMIFS('PIB Mpal 2015-2022 Cons'!H$5:H$1012,'PIB Mpal 2015-2022 Cons'!$A$5:$A$1012,$W$2,'PIB Mpal 2015-2022 Cons'!$E$5:$E$1012,$A44)</f>
        <v>6.8506707883071085</v>
      </c>
      <c r="F44" s="51">
        <f>SUMIFS('PIB Mpal 2015-2022 Cons'!I$5:I$1012,'PIB Mpal 2015-2022 Cons'!$A$5:$A$1012,$W$2,'PIB Mpal 2015-2022 Cons'!$E$5:$E$1012,$A44)</f>
        <v>3.59767942998075</v>
      </c>
      <c r="G44" s="51">
        <f>SUMIFS('PIB Mpal 2015-2022 Cons'!K$5:K$1012,'PIB Mpal 2015-2022 Cons'!$A$5:$A$1012,$W$2,'PIB Mpal 2015-2022 Cons'!$E$5:$E$1012,$A44)</f>
        <v>3.7645002189217487</v>
      </c>
      <c r="H44" s="51">
        <f>SUMIFS('PIB Mpal 2015-2022 Cons'!L$5:L$1012,'PIB Mpal 2015-2022 Cons'!$A$5:$A$1012,$W$2,'PIB Mpal 2015-2022 Cons'!$E$5:$E$1012,$A44)</f>
        <v>0.7340913696562327</v>
      </c>
      <c r="I44" s="51">
        <f>SUMIFS('PIB Mpal 2015-2022 Cons'!N$5:N$1012,'PIB Mpal 2015-2022 Cons'!$A$5:$A$1012,$W$2,'PIB Mpal 2015-2022 Cons'!$E$5:$E$1012,$A44)</f>
        <v>5.4154552770657896</v>
      </c>
      <c r="J44" s="51">
        <f>SUMIFS('PIB Mpal 2015-2022 Cons'!O$5:O$1012,'PIB Mpal 2015-2022 Cons'!$A$5:$A$1012,$W$2,'PIB Mpal 2015-2022 Cons'!$E$5:$E$1012,$A44)</f>
        <v>11.35217475316571</v>
      </c>
      <c r="K44" s="51">
        <f>SUMIFS('PIB Mpal 2015-2022 Cons'!P$5:P$1012,'PIB Mpal 2015-2022 Cons'!$A$5:$A$1012,$W$2,'PIB Mpal 2015-2022 Cons'!$E$5:$E$1012,$A44)</f>
        <v>2.2385554604737115</v>
      </c>
      <c r="L44" s="51">
        <f>SUMIFS('PIB Mpal 2015-2022 Cons'!Q$5:Q$1012,'PIB Mpal 2015-2022 Cons'!$A$5:$A$1012,$W$2,'PIB Mpal 2015-2022 Cons'!$E$5:$E$1012,$A44)</f>
        <v>0.7023285461462381</v>
      </c>
      <c r="M44" s="51">
        <f>SUMIFS('PIB Mpal 2015-2022 Cons'!R$5:R$1012,'PIB Mpal 2015-2022 Cons'!$A$5:$A$1012,$W$2,'PIB Mpal 2015-2022 Cons'!$E$5:$E$1012,$A44)</f>
        <v>7.026660735086122</v>
      </c>
      <c r="N44" s="51">
        <f>SUMIFS('PIB Mpal 2015-2022 Cons'!S$5:S$1012,'PIB Mpal 2015-2022 Cons'!$A$5:$A$1012,$W$2,'PIB Mpal 2015-2022 Cons'!$E$5:$E$1012,$A44)</f>
        <v>8.356257642880477</v>
      </c>
      <c r="O44" s="51">
        <f>SUMIFS('PIB Mpal 2015-2022 Cons'!T$5:T$1012,'PIB Mpal 2015-2022 Cons'!$A$5:$A$1012,$W$2,'PIB Mpal 2015-2022 Cons'!$E$5:$E$1012,$A44)</f>
        <v>11.011819816636962</v>
      </c>
      <c r="P44" s="153">
        <f>SUMIFS('PIB Mpal 2015-2022 Cons'!U$5:U$1012,'PIB Mpal 2015-2022 Cons'!$A$5:$A$1012,$W$2,'PIB Mpal 2015-2022 Cons'!$E$5:$E$1012,$A44)</f>
        <v>3.3790660184245227</v>
      </c>
      <c r="Q44" s="220">
        <f>SUMIFS('PIB Mpal 2015-2022 Cons'!J$5:J$1012,'PIB Mpal 2015-2022 Cons'!$A$5:$A$1012,$W$2,'PIB Mpal 2015-2022 Cons'!$E$5:$E$1012,$A44)</f>
        <v>10.448350218287858</v>
      </c>
      <c r="R44" s="101">
        <f>SUMIFS('PIB Mpal 2015-2022 Cons'!M$5:M$1012,'PIB Mpal 2015-2022 Cons'!$A$5:$A$1012,$W$2,'PIB Mpal 2015-2022 Cons'!$E$5:$E$1012,$A44)</f>
        <v>4.498591588577981</v>
      </c>
      <c r="S44" s="53">
        <f>SUMIFS('PIB Mpal 2015-2022 Cons'!V$5:V$1012,'PIB Mpal 2015-2022 Cons'!$A$5:$A$1012,$W$2,'PIB Mpal 2015-2022 Cons'!$E$5:$E$1012,$A44)</f>
        <v>49.482318249879526</v>
      </c>
      <c r="T44" s="156">
        <f>SUMIFS('PIB Mpal 2015-2022 Cons'!W$5:W$1012,'PIB Mpal 2015-2022 Cons'!$A$5:$A$1012,$W$2,'PIB Mpal 2015-2022 Cons'!$E$5:$E$1012,$A44)</f>
        <v>64.42926005674536</v>
      </c>
      <c r="U44" s="51">
        <f>SUMIFS('PIB Mpal 2015-2022 Cons'!X$5:X$1012,'PIB Mpal 2015-2022 Cons'!$A$5:$A$1012,$W$2,'PIB Mpal 2015-2022 Cons'!$E$5:$E$1012,$A44)</f>
        <v>7.372789169592829</v>
      </c>
      <c r="V44" s="53">
        <f>SUMIFS('PIB Mpal 2015-2022 Cons'!Y$5:Y$1012,'PIB Mpal 2015-2022 Cons'!$A$5:$A$1012,$W$2,'PIB Mpal 2015-2022 Cons'!$E$5:$E$1012,$A44)</f>
        <v>71.8020492263382</v>
      </c>
      <c r="W44" s="94">
        <f t="shared" si="3"/>
        <v>0.0004896018180568539</v>
      </c>
      <c r="X44" s="273">
        <f>INDEX(POBLACION!$C$4:$W$128,MATCH(A44,POBLACION!$A$4:$A$128,0),MATCH($W$2,POBLACION!$C$3:$W$3,0))</f>
        <v>6294</v>
      </c>
      <c r="Y44" s="263">
        <f t="shared" si="5"/>
        <v>10236.61583361064</v>
      </c>
      <c r="Z44" s="275">
        <f t="shared" si="6"/>
        <v>11408.015447463966</v>
      </c>
      <c r="AA44" s="278">
        <f t="shared" si="7"/>
        <v>4.01015640510629</v>
      </c>
      <c r="AB44" s="278">
        <f t="shared" si="7"/>
        <v>4.057210100581407</v>
      </c>
    </row>
    <row r="45" spans="1:28" ht="15">
      <c r="A45" s="35" t="s">
        <v>224</v>
      </c>
      <c r="B45" s="32" t="s">
        <v>73</v>
      </c>
      <c r="C45" s="33" t="s">
        <v>362</v>
      </c>
      <c r="D45" s="32" t="s">
        <v>77</v>
      </c>
      <c r="E45" s="51">
        <f>SUMIFS('PIB Mpal 2015-2022 Cons'!H$5:H$1012,'PIB Mpal 2015-2022 Cons'!$A$5:$A$1012,$W$2,'PIB Mpal 2015-2022 Cons'!$E$5:$E$1012,$A45)</f>
        <v>14.563233924810685</v>
      </c>
      <c r="F45" s="51">
        <f>SUMIFS('PIB Mpal 2015-2022 Cons'!I$5:I$1012,'PIB Mpal 2015-2022 Cons'!$A$5:$A$1012,$W$2,'PIB Mpal 2015-2022 Cons'!$E$5:$E$1012,$A45)</f>
        <v>7.477114698455472</v>
      </c>
      <c r="G45" s="51">
        <f>SUMIFS('PIB Mpal 2015-2022 Cons'!K$5:K$1012,'PIB Mpal 2015-2022 Cons'!$A$5:$A$1012,$W$2,'PIB Mpal 2015-2022 Cons'!$E$5:$E$1012,$A45)</f>
        <v>2.410465613828248</v>
      </c>
      <c r="H45" s="51">
        <f>SUMIFS('PIB Mpal 2015-2022 Cons'!L$5:L$1012,'PIB Mpal 2015-2022 Cons'!$A$5:$A$1012,$W$2,'PIB Mpal 2015-2022 Cons'!$E$5:$E$1012,$A45)</f>
        <v>2.741065977895295</v>
      </c>
      <c r="I45" s="51">
        <f>SUMIFS('PIB Mpal 2015-2022 Cons'!N$5:N$1012,'PIB Mpal 2015-2022 Cons'!$A$5:$A$1012,$W$2,'PIB Mpal 2015-2022 Cons'!$E$5:$E$1012,$A45)</f>
        <v>13.35453702422737</v>
      </c>
      <c r="J45" s="51">
        <f>SUMIFS('PIB Mpal 2015-2022 Cons'!O$5:O$1012,'PIB Mpal 2015-2022 Cons'!$A$5:$A$1012,$W$2,'PIB Mpal 2015-2022 Cons'!$E$5:$E$1012,$A45)</f>
        <v>8.665501958913987</v>
      </c>
      <c r="K45" s="51">
        <f>SUMIFS('PIB Mpal 2015-2022 Cons'!P$5:P$1012,'PIB Mpal 2015-2022 Cons'!$A$5:$A$1012,$W$2,'PIB Mpal 2015-2022 Cons'!$E$5:$E$1012,$A45)</f>
        <v>1.8356242901832502</v>
      </c>
      <c r="L45" s="51">
        <f>SUMIFS('PIB Mpal 2015-2022 Cons'!Q$5:Q$1012,'PIB Mpal 2015-2022 Cons'!$A$5:$A$1012,$W$2,'PIB Mpal 2015-2022 Cons'!$E$5:$E$1012,$A45)</f>
        <v>0.51505158673518</v>
      </c>
      <c r="M45" s="51">
        <f>SUMIFS('PIB Mpal 2015-2022 Cons'!R$5:R$1012,'PIB Mpal 2015-2022 Cons'!$A$5:$A$1012,$W$2,'PIB Mpal 2015-2022 Cons'!$E$5:$E$1012,$A45)</f>
        <v>4.41209117600191</v>
      </c>
      <c r="N45" s="51">
        <f>SUMIFS('PIB Mpal 2015-2022 Cons'!S$5:S$1012,'PIB Mpal 2015-2022 Cons'!$A$5:$A$1012,$W$2,'PIB Mpal 2015-2022 Cons'!$E$5:$E$1012,$A45)</f>
        <v>9.566365027177898</v>
      </c>
      <c r="O45" s="51">
        <f>SUMIFS('PIB Mpal 2015-2022 Cons'!T$5:T$1012,'PIB Mpal 2015-2022 Cons'!$A$5:$A$1012,$W$2,'PIB Mpal 2015-2022 Cons'!$E$5:$E$1012,$A45)</f>
        <v>15.821006980808725</v>
      </c>
      <c r="P45" s="153">
        <f>SUMIFS('PIB Mpal 2015-2022 Cons'!U$5:U$1012,'PIB Mpal 2015-2022 Cons'!$A$5:$A$1012,$W$2,'PIB Mpal 2015-2022 Cons'!$E$5:$E$1012,$A45)</f>
        <v>3.2082048150326696</v>
      </c>
      <c r="Q45" s="220">
        <f>SUMIFS('PIB Mpal 2015-2022 Cons'!J$5:J$1012,'PIB Mpal 2015-2022 Cons'!$A$5:$A$1012,$W$2,'PIB Mpal 2015-2022 Cons'!$E$5:$E$1012,$A45)</f>
        <v>22.04034862326616</v>
      </c>
      <c r="R45" s="101">
        <f>SUMIFS('PIB Mpal 2015-2022 Cons'!M$5:M$1012,'PIB Mpal 2015-2022 Cons'!$A$5:$A$1012,$W$2,'PIB Mpal 2015-2022 Cons'!$E$5:$E$1012,$A45)</f>
        <v>5.151531591723543</v>
      </c>
      <c r="S45" s="53">
        <f>SUMIFS('PIB Mpal 2015-2022 Cons'!V$5:V$1012,'PIB Mpal 2015-2022 Cons'!$A$5:$A$1012,$W$2,'PIB Mpal 2015-2022 Cons'!$E$5:$E$1012,$A45)</f>
        <v>57.37838285908099</v>
      </c>
      <c r="T45" s="156">
        <f>SUMIFS('PIB Mpal 2015-2022 Cons'!W$5:W$1012,'PIB Mpal 2015-2022 Cons'!$A$5:$A$1012,$W$2,'PIB Mpal 2015-2022 Cons'!$E$5:$E$1012,$A45)</f>
        <v>84.5702630740707</v>
      </c>
      <c r="U45" s="51">
        <f>SUMIFS('PIB Mpal 2015-2022 Cons'!X$5:X$1012,'PIB Mpal 2015-2022 Cons'!$A$5:$A$1012,$W$2,'PIB Mpal 2015-2022 Cons'!$E$5:$E$1012,$A45)</f>
        <v>10.491353756262544</v>
      </c>
      <c r="V45" s="53">
        <f>SUMIFS('PIB Mpal 2015-2022 Cons'!Y$5:Y$1012,'PIB Mpal 2015-2022 Cons'!$A$5:$A$1012,$W$2,'PIB Mpal 2015-2022 Cons'!$E$5:$E$1012,$A45)</f>
        <v>95.06161683033324</v>
      </c>
      <c r="W45" s="94">
        <f t="shared" si="3"/>
        <v>0.0006482035113070652</v>
      </c>
      <c r="X45" s="273">
        <f>INDEX(POBLACION!$C$4:$W$128,MATCH(A45,POBLACION!$A$4:$A$128,0),MATCH($W$2,POBLACION!$C$3:$W$3,0))</f>
        <v>8389</v>
      </c>
      <c r="Y45" s="263">
        <f t="shared" si="5"/>
        <v>10081.089888433746</v>
      </c>
      <c r="Z45" s="275">
        <f t="shared" si="6"/>
        <v>11331.698275161907</v>
      </c>
      <c r="AA45" s="278">
        <f t="shared" si="7"/>
        <v>4.003507487163598</v>
      </c>
      <c r="AB45" s="278">
        <f t="shared" si="7"/>
        <v>4.0542950022076685</v>
      </c>
    </row>
    <row r="46" spans="1:28" ht="15">
      <c r="A46" s="35" t="s">
        <v>225</v>
      </c>
      <c r="B46" s="32" t="s">
        <v>73</v>
      </c>
      <c r="C46" s="33" t="s">
        <v>362</v>
      </c>
      <c r="D46" s="32" t="s">
        <v>78</v>
      </c>
      <c r="E46" s="51">
        <f>SUMIFS('PIB Mpal 2015-2022 Cons'!H$5:H$1012,'PIB Mpal 2015-2022 Cons'!$A$5:$A$1012,$W$2,'PIB Mpal 2015-2022 Cons'!$E$5:$E$1012,$A46)</f>
        <v>5.098591740581651</v>
      </c>
      <c r="F46" s="51">
        <f>SUMIFS('PIB Mpal 2015-2022 Cons'!I$5:I$1012,'PIB Mpal 2015-2022 Cons'!$A$5:$A$1012,$W$2,'PIB Mpal 2015-2022 Cons'!$E$5:$E$1012,$A46)</f>
        <v>0</v>
      </c>
      <c r="G46" s="51">
        <f>SUMIFS('PIB Mpal 2015-2022 Cons'!K$5:K$1012,'PIB Mpal 2015-2022 Cons'!$A$5:$A$1012,$W$2,'PIB Mpal 2015-2022 Cons'!$E$5:$E$1012,$A46)</f>
        <v>2.179590536678548</v>
      </c>
      <c r="H46" s="51">
        <f>SUMIFS('PIB Mpal 2015-2022 Cons'!L$5:L$1012,'PIB Mpal 2015-2022 Cons'!$A$5:$A$1012,$W$2,'PIB Mpal 2015-2022 Cons'!$E$5:$E$1012,$A46)</f>
        <v>3.1219307479974994</v>
      </c>
      <c r="I46" s="51">
        <f>SUMIFS('PIB Mpal 2015-2022 Cons'!N$5:N$1012,'PIB Mpal 2015-2022 Cons'!$A$5:$A$1012,$W$2,'PIB Mpal 2015-2022 Cons'!$E$5:$E$1012,$A46)</f>
        <v>4.594392313901357</v>
      </c>
      <c r="J46" s="51">
        <f>SUMIFS('PIB Mpal 2015-2022 Cons'!O$5:O$1012,'PIB Mpal 2015-2022 Cons'!$A$5:$A$1012,$W$2,'PIB Mpal 2015-2022 Cons'!$E$5:$E$1012,$A46)</f>
        <v>9.162306827371124</v>
      </c>
      <c r="K46" s="51">
        <f>SUMIFS('PIB Mpal 2015-2022 Cons'!P$5:P$1012,'PIB Mpal 2015-2022 Cons'!$A$5:$A$1012,$W$2,'PIB Mpal 2015-2022 Cons'!$E$5:$E$1012,$A46)</f>
        <v>2.8330369377154745</v>
      </c>
      <c r="L46" s="51">
        <f>SUMIFS('PIB Mpal 2015-2022 Cons'!Q$5:Q$1012,'PIB Mpal 2015-2022 Cons'!$A$5:$A$1012,$W$2,'PIB Mpal 2015-2022 Cons'!$E$5:$E$1012,$A46)</f>
        <v>1.3614223852952438</v>
      </c>
      <c r="M46" s="51">
        <f>SUMIFS('PIB Mpal 2015-2022 Cons'!R$5:R$1012,'PIB Mpal 2015-2022 Cons'!$A$5:$A$1012,$W$2,'PIB Mpal 2015-2022 Cons'!$E$5:$E$1012,$A46)</f>
        <v>6.674767188768174</v>
      </c>
      <c r="N46" s="51">
        <f>SUMIFS('PIB Mpal 2015-2022 Cons'!S$5:S$1012,'PIB Mpal 2015-2022 Cons'!$A$5:$A$1012,$W$2,'PIB Mpal 2015-2022 Cons'!$E$5:$E$1012,$A46)</f>
        <v>11.115553521766849</v>
      </c>
      <c r="O46" s="51">
        <f>SUMIFS('PIB Mpal 2015-2022 Cons'!T$5:T$1012,'PIB Mpal 2015-2022 Cons'!$A$5:$A$1012,$W$2,'PIB Mpal 2015-2022 Cons'!$E$5:$E$1012,$A46)</f>
        <v>17.88509027668078</v>
      </c>
      <c r="P46" s="153">
        <f>SUMIFS('PIB Mpal 2015-2022 Cons'!U$5:U$1012,'PIB Mpal 2015-2022 Cons'!$A$5:$A$1012,$W$2,'PIB Mpal 2015-2022 Cons'!$E$5:$E$1012,$A46)</f>
        <v>5.0625032949312745</v>
      </c>
      <c r="Q46" s="220">
        <f>SUMIFS('PIB Mpal 2015-2022 Cons'!J$5:J$1012,'PIB Mpal 2015-2022 Cons'!$A$5:$A$1012,$W$2,'PIB Mpal 2015-2022 Cons'!$E$5:$E$1012,$A46)</f>
        <v>5.098591740581651</v>
      </c>
      <c r="R46" s="101">
        <f>SUMIFS('PIB Mpal 2015-2022 Cons'!M$5:M$1012,'PIB Mpal 2015-2022 Cons'!$A$5:$A$1012,$W$2,'PIB Mpal 2015-2022 Cons'!$E$5:$E$1012,$A46)</f>
        <v>5.301521284676047</v>
      </c>
      <c r="S46" s="53">
        <f>SUMIFS('PIB Mpal 2015-2022 Cons'!V$5:V$1012,'PIB Mpal 2015-2022 Cons'!$A$5:$A$1012,$W$2,'PIB Mpal 2015-2022 Cons'!$E$5:$E$1012,$A46)</f>
        <v>58.68907274643027</v>
      </c>
      <c r="T46" s="156">
        <f>SUMIFS('PIB Mpal 2015-2022 Cons'!W$5:W$1012,'PIB Mpal 2015-2022 Cons'!$A$5:$A$1012,$W$2,'PIB Mpal 2015-2022 Cons'!$E$5:$E$1012,$A46)</f>
        <v>69.08918577168797</v>
      </c>
      <c r="U46" s="51">
        <f>SUMIFS('PIB Mpal 2015-2022 Cons'!X$5:X$1012,'PIB Mpal 2015-2022 Cons'!$A$5:$A$1012,$W$2,'PIB Mpal 2015-2022 Cons'!$E$5:$E$1012,$A46)</f>
        <v>7.329237520714771</v>
      </c>
      <c r="V46" s="53">
        <f>SUMIFS('PIB Mpal 2015-2022 Cons'!Y$5:Y$1012,'PIB Mpal 2015-2022 Cons'!$A$5:$A$1012,$W$2,'PIB Mpal 2015-2022 Cons'!$E$5:$E$1012,$A46)</f>
        <v>76.41842329240274</v>
      </c>
      <c r="W46" s="94">
        <f t="shared" si="3"/>
        <v>0.0005210798212605094</v>
      </c>
      <c r="X46" s="273">
        <f>INDEX(POBLACION!$C$4:$W$128,MATCH(A46,POBLACION!$A$4:$A$128,0),MATCH($W$2,POBLACION!$C$3:$W$3,0))</f>
        <v>9587</v>
      </c>
      <c r="Y46" s="263">
        <f t="shared" si="5"/>
        <v>7206.549053060182</v>
      </c>
      <c r="Z46" s="275">
        <f t="shared" si="6"/>
        <v>7971.046551830889</v>
      </c>
      <c r="AA46" s="278">
        <f t="shared" si="7"/>
        <v>3.8577273471052465</v>
      </c>
      <c r="AB46" s="278">
        <f t="shared" si="7"/>
        <v>3.901515345467193</v>
      </c>
    </row>
    <row r="47" spans="1:28" ht="15">
      <c r="A47" s="35" t="s">
        <v>226</v>
      </c>
      <c r="B47" s="32" t="s">
        <v>73</v>
      </c>
      <c r="C47" s="33" t="s">
        <v>362</v>
      </c>
      <c r="D47" s="32" t="s">
        <v>79</v>
      </c>
      <c r="E47" s="51">
        <f>SUMIFS('PIB Mpal 2015-2022 Cons'!H$5:H$1012,'PIB Mpal 2015-2022 Cons'!$A$5:$A$1012,$W$2,'PIB Mpal 2015-2022 Cons'!$E$5:$E$1012,$A47)</f>
        <v>6.128322950305708</v>
      </c>
      <c r="F47" s="51">
        <f>SUMIFS('PIB Mpal 2015-2022 Cons'!I$5:I$1012,'PIB Mpal 2015-2022 Cons'!$A$5:$A$1012,$W$2,'PIB Mpal 2015-2022 Cons'!$E$5:$E$1012,$A47)</f>
        <v>3.1464245478799535</v>
      </c>
      <c r="G47" s="51">
        <f>SUMIFS('PIB Mpal 2015-2022 Cons'!K$5:K$1012,'PIB Mpal 2015-2022 Cons'!$A$5:$A$1012,$W$2,'PIB Mpal 2015-2022 Cons'!$E$5:$E$1012,$A47)</f>
        <v>0.7522861009558809</v>
      </c>
      <c r="H47" s="51">
        <f>SUMIFS('PIB Mpal 2015-2022 Cons'!L$5:L$1012,'PIB Mpal 2015-2022 Cons'!$A$5:$A$1012,$W$2,'PIB Mpal 2015-2022 Cons'!$E$5:$E$1012,$A47)</f>
        <v>2.796344295775588</v>
      </c>
      <c r="I47" s="51">
        <f>SUMIFS('PIB Mpal 2015-2022 Cons'!N$5:N$1012,'PIB Mpal 2015-2022 Cons'!$A$5:$A$1012,$W$2,'PIB Mpal 2015-2022 Cons'!$E$5:$E$1012,$A47)</f>
        <v>1.792654959375303</v>
      </c>
      <c r="J47" s="51">
        <f>SUMIFS('PIB Mpal 2015-2022 Cons'!O$5:O$1012,'PIB Mpal 2015-2022 Cons'!$A$5:$A$1012,$W$2,'PIB Mpal 2015-2022 Cons'!$E$5:$E$1012,$A47)</f>
        <v>7.178926530918477</v>
      </c>
      <c r="K47" s="51">
        <f>SUMIFS('PIB Mpal 2015-2022 Cons'!P$5:P$1012,'PIB Mpal 2015-2022 Cons'!$A$5:$A$1012,$W$2,'PIB Mpal 2015-2022 Cons'!$E$5:$E$1012,$A47)</f>
        <v>1.7000552666107922</v>
      </c>
      <c r="L47" s="51">
        <f>SUMIFS('PIB Mpal 2015-2022 Cons'!Q$5:Q$1012,'PIB Mpal 2015-2022 Cons'!$A$5:$A$1012,$W$2,'PIB Mpal 2015-2022 Cons'!$E$5:$E$1012,$A47)</f>
        <v>0.5401682631504635</v>
      </c>
      <c r="M47" s="51">
        <f>SUMIFS('PIB Mpal 2015-2022 Cons'!R$5:R$1012,'PIB Mpal 2015-2022 Cons'!$A$5:$A$1012,$W$2,'PIB Mpal 2015-2022 Cons'!$E$5:$E$1012,$A47)</f>
        <v>6.413068576619729</v>
      </c>
      <c r="N47" s="51">
        <f>SUMIFS('PIB Mpal 2015-2022 Cons'!S$5:S$1012,'PIB Mpal 2015-2022 Cons'!$A$5:$A$1012,$W$2,'PIB Mpal 2015-2022 Cons'!$E$5:$E$1012,$A47)</f>
        <v>5.484757848823829</v>
      </c>
      <c r="O47" s="51">
        <f>SUMIFS('PIB Mpal 2015-2022 Cons'!T$5:T$1012,'PIB Mpal 2015-2022 Cons'!$A$5:$A$1012,$W$2,'PIB Mpal 2015-2022 Cons'!$E$5:$E$1012,$A47)</f>
        <v>12.434377168960696</v>
      </c>
      <c r="P47" s="153">
        <f>SUMIFS('PIB Mpal 2015-2022 Cons'!U$5:U$1012,'PIB Mpal 2015-2022 Cons'!$A$5:$A$1012,$W$2,'PIB Mpal 2015-2022 Cons'!$E$5:$E$1012,$A47)</f>
        <v>2.6997812080058314</v>
      </c>
      <c r="Q47" s="220">
        <f>SUMIFS('PIB Mpal 2015-2022 Cons'!J$5:J$1012,'PIB Mpal 2015-2022 Cons'!$A$5:$A$1012,$W$2,'PIB Mpal 2015-2022 Cons'!$E$5:$E$1012,$A47)</f>
        <v>9.274747498185661</v>
      </c>
      <c r="R47" s="101">
        <f>SUMIFS('PIB Mpal 2015-2022 Cons'!M$5:M$1012,'PIB Mpal 2015-2022 Cons'!$A$5:$A$1012,$W$2,'PIB Mpal 2015-2022 Cons'!$E$5:$E$1012,$A47)</f>
        <v>3.5486303967314687</v>
      </c>
      <c r="S47" s="53">
        <f>SUMIFS('PIB Mpal 2015-2022 Cons'!V$5:V$1012,'PIB Mpal 2015-2022 Cons'!$A$5:$A$1012,$W$2,'PIB Mpal 2015-2022 Cons'!$E$5:$E$1012,$A47)</f>
        <v>38.24378982246512</v>
      </c>
      <c r="T47" s="156">
        <f>SUMIFS('PIB Mpal 2015-2022 Cons'!W$5:W$1012,'PIB Mpal 2015-2022 Cons'!$A$5:$A$1012,$W$2,'PIB Mpal 2015-2022 Cons'!$E$5:$E$1012,$A47)</f>
        <v>51.06716771738225</v>
      </c>
      <c r="U47" s="51">
        <f>SUMIFS('PIB Mpal 2015-2022 Cons'!X$5:X$1012,'PIB Mpal 2015-2022 Cons'!$A$5:$A$1012,$W$2,'PIB Mpal 2015-2022 Cons'!$E$5:$E$1012,$A47)</f>
        <v>5.784474398409924</v>
      </c>
      <c r="V47" s="53">
        <f>SUMIFS('PIB Mpal 2015-2022 Cons'!Y$5:Y$1012,'PIB Mpal 2015-2022 Cons'!$A$5:$A$1012,$W$2,'PIB Mpal 2015-2022 Cons'!$E$5:$E$1012,$A47)</f>
        <v>56.851642115792174</v>
      </c>
      <c r="W47" s="94">
        <f t="shared" si="3"/>
        <v>0.00038765839748761973</v>
      </c>
      <c r="X47" s="273">
        <f>INDEX(POBLACION!$C$4:$W$128,MATCH(A47,POBLACION!$A$4:$A$128,0),MATCH($W$2,POBLACION!$C$3:$W$3,0))</f>
        <v>4154</v>
      </c>
      <c r="Y47" s="263">
        <f t="shared" si="5"/>
        <v>12293.492469278344</v>
      </c>
      <c r="Z47" s="275">
        <f t="shared" si="6"/>
        <v>13685.999546411213</v>
      </c>
      <c r="AA47" s="278">
        <f t="shared" si="7"/>
        <v>4.0896752795232745</v>
      </c>
      <c r="AB47" s="278">
        <f t="shared" si="7"/>
        <v>4.13627652126667</v>
      </c>
    </row>
    <row r="48" spans="1:28" ht="15">
      <c r="A48" s="35" t="s">
        <v>227</v>
      </c>
      <c r="B48" s="32" t="s">
        <v>73</v>
      </c>
      <c r="C48" s="33" t="s">
        <v>362</v>
      </c>
      <c r="D48" s="32" t="s">
        <v>80</v>
      </c>
      <c r="E48" s="51">
        <f>SUMIFS('PIB Mpal 2015-2022 Cons'!H$5:H$1012,'PIB Mpal 2015-2022 Cons'!$A$5:$A$1012,$W$2,'PIB Mpal 2015-2022 Cons'!$E$5:$E$1012,$A48)</f>
        <v>92.24225575553751</v>
      </c>
      <c r="F48" s="51">
        <f>SUMIFS('PIB Mpal 2015-2022 Cons'!I$5:I$1012,'PIB Mpal 2015-2022 Cons'!$A$5:$A$1012,$W$2,'PIB Mpal 2015-2022 Cons'!$E$5:$E$1012,$A48)</f>
        <v>47.452229181417856</v>
      </c>
      <c r="G48" s="51">
        <f>SUMIFS('PIB Mpal 2015-2022 Cons'!K$5:K$1012,'PIB Mpal 2015-2022 Cons'!$A$5:$A$1012,$W$2,'PIB Mpal 2015-2022 Cons'!$E$5:$E$1012,$A48)</f>
        <v>32.57143270565458</v>
      </c>
      <c r="H48" s="51">
        <f>SUMIFS('PIB Mpal 2015-2022 Cons'!L$5:L$1012,'PIB Mpal 2015-2022 Cons'!$A$5:$A$1012,$W$2,'PIB Mpal 2015-2022 Cons'!$E$5:$E$1012,$A48)</f>
        <v>7.142121753477679</v>
      </c>
      <c r="I48" s="51">
        <f>SUMIFS('PIB Mpal 2015-2022 Cons'!N$5:N$1012,'PIB Mpal 2015-2022 Cons'!$A$5:$A$1012,$W$2,'PIB Mpal 2015-2022 Cons'!$E$5:$E$1012,$A48)</f>
        <v>17.139550699729988</v>
      </c>
      <c r="J48" s="51">
        <f>SUMIFS('PIB Mpal 2015-2022 Cons'!O$5:O$1012,'PIB Mpal 2015-2022 Cons'!$A$5:$A$1012,$W$2,'PIB Mpal 2015-2022 Cons'!$E$5:$E$1012,$A48)</f>
        <v>62.734257239293946</v>
      </c>
      <c r="K48" s="51">
        <f>SUMIFS('PIB Mpal 2015-2022 Cons'!P$5:P$1012,'PIB Mpal 2015-2022 Cons'!$A$5:$A$1012,$W$2,'PIB Mpal 2015-2022 Cons'!$E$5:$E$1012,$A48)</f>
        <v>10.7184080573954</v>
      </c>
      <c r="L48" s="51">
        <f>SUMIFS('PIB Mpal 2015-2022 Cons'!Q$5:Q$1012,'PIB Mpal 2015-2022 Cons'!$A$5:$A$1012,$W$2,'PIB Mpal 2015-2022 Cons'!$E$5:$E$1012,$A48)</f>
        <v>8.480823554203562</v>
      </c>
      <c r="M48" s="51">
        <f>SUMIFS('PIB Mpal 2015-2022 Cons'!R$5:R$1012,'PIB Mpal 2015-2022 Cons'!$A$5:$A$1012,$W$2,'PIB Mpal 2015-2022 Cons'!$E$5:$E$1012,$A48)</f>
        <v>30.625070347806716</v>
      </c>
      <c r="N48" s="51">
        <f>SUMIFS('PIB Mpal 2015-2022 Cons'!S$5:S$1012,'PIB Mpal 2015-2022 Cons'!$A$5:$A$1012,$W$2,'PIB Mpal 2015-2022 Cons'!$E$5:$E$1012,$A48)</f>
        <v>36.23905918706003</v>
      </c>
      <c r="O48" s="51">
        <f>SUMIFS('PIB Mpal 2015-2022 Cons'!T$5:T$1012,'PIB Mpal 2015-2022 Cons'!$A$5:$A$1012,$W$2,'PIB Mpal 2015-2022 Cons'!$E$5:$E$1012,$A48)</f>
        <v>26.61637767477416</v>
      </c>
      <c r="P48" s="153">
        <f>SUMIFS('PIB Mpal 2015-2022 Cons'!U$5:U$1012,'PIB Mpal 2015-2022 Cons'!$A$5:$A$1012,$W$2,'PIB Mpal 2015-2022 Cons'!$E$5:$E$1012,$A48)</f>
        <v>15.997633581478004</v>
      </c>
      <c r="Q48" s="220">
        <f>SUMIFS('PIB Mpal 2015-2022 Cons'!J$5:J$1012,'PIB Mpal 2015-2022 Cons'!$A$5:$A$1012,$W$2,'PIB Mpal 2015-2022 Cons'!$E$5:$E$1012,$A48)</f>
        <v>139.69448493695538</v>
      </c>
      <c r="R48" s="101">
        <f>SUMIFS('PIB Mpal 2015-2022 Cons'!M$5:M$1012,'PIB Mpal 2015-2022 Cons'!$A$5:$A$1012,$W$2,'PIB Mpal 2015-2022 Cons'!$E$5:$E$1012,$A48)</f>
        <v>39.71355445913226</v>
      </c>
      <c r="S48" s="53">
        <f>SUMIFS('PIB Mpal 2015-2022 Cons'!V$5:V$1012,'PIB Mpal 2015-2022 Cons'!$A$5:$A$1012,$W$2,'PIB Mpal 2015-2022 Cons'!$E$5:$E$1012,$A48)</f>
        <v>208.5511803417418</v>
      </c>
      <c r="T48" s="156">
        <f>SUMIFS('PIB Mpal 2015-2022 Cons'!W$5:W$1012,'PIB Mpal 2015-2022 Cons'!$A$5:$A$1012,$W$2,'PIB Mpal 2015-2022 Cons'!$E$5:$E$1012,$A48)</f>
        <v>387.95921973782947</v>
      </c>
      <c r="U48" s="51">
        <f>SUMIFS('PIB Mpal 2015-2022 Cons'!X$5:X$1012,'PIB Mpal 2015-2022 Cons'!$A$5:$A$1012,$W$2,'PIB Mpal 2015-2022 Cons'!$E$5:$E$1012,$A48)</f>
        <v>49.437772568872845</v>
      </c>
      <c r="V48" s="53">
        <f>SUMIFS('PIB Mpal 2015-2022 Cons'!Y$5:Y$1012,'PIB Mpal 2015-2022 Cons'!$A$5:$A$1012,$W$2,'PIB Mpal 2015-2022 Cons'!$E$5:$E$1012,$A48)</f>
        <v>437.3969923067023</v>
      </c>
      <c r="W48" s="94">
        <f t="shared" si="3"/>
        <v>0.0029825104569217117</v>
      </c>
      <c r="X48" s="273">
        <f>INDEX(POBLACION!$C$4:$W$128,MATCH(A48,POBLACION!$A$4:$A$128,0),MATCH($W$2,POBLACION!$C$3:$W$3,0))</f>
        <v>20020</v>
      </c>
      <c r="Y48" s="263">
        <f t="shared" si="5"/>
        <v>19378.582404486988</v>
      </c>
      <c r="Z48" s="275">
        <f t="shared" si="6"/>
        <v>21848.001613721397</v>
      </c>
      <c r="AA48" s="278">
        <f t="shared" si="7"/>
        <v>4.287322004065278</v>
      </c>
      <c r="AB48" s="278">
        <f t="shared" si="7"/>
        <v>4.339411719209225</v>
      </c>
    </row>
    <row r="49" spans="1:28" ht="15">
      <c r="A49" s="35" t="s">
        <v>228</v>
      </c>
      <c r="B49" s="32" t="s">
        <v>73</v>
      </c>
      <c r="C49" s="33" t="s">
        <v>362</v>
      </c>
      <c r="D49" s="32" t="s">
        <v>81</v>
      </c>
      <c r="E49" s="51">
        <f>SUMIFS('PIB Mpal 2015-2022 Cons'!H$5:H$1012,'PIB Mpal 2015-2022 Cons'!$A$5:$A$1012,$W$2,'PIB Mpal 2015-2022 Cons'!$E$5:$E$1012,$A49)</f>
        <v>54.416755951703855</v>
      </c>
      <c r="F49" s="51">
        <f>SUMIFS('PIB Mpal 2015-2022 Cons'!I$5:I$1012,'PIB Mpal 2015-2022 Cons'!$A$5:$A$1012,$W$2,'PIB Mpal 2015-2022 Cons'!$E$5:$E$1012,$A49)</f>
        <v>0</v>
      </c>
      <c r="G49" s="51">
        <f>SUMIFS('PIB Mpal 2015-2022 Cons'!K$5:K$1012,'PIB Mpal 2015-2022 Cons'!$A$5:$A$1012,$W$2,'PIB Mpal 2015-2022 Cons'!$E$5:$E$1012,$A49)</f>
        <v>180.4268769314031</v>
      </c>
      <c r="H49" s="51">
        <f>SUMIFS('PIB Mpal 2015-2022 Cons'!L$5:L$1012,'PIB Mpal 2015-2022 Cons'!$A$5:$A$1012,$W$2,'PIB Mpal 2015-2022 Cons'!$E$5:$E$1012,$A49)</f>
        <v>31.03253136977873</v>
      </c>
      <c r="I49" s="51">
        <f>SUMIFS('PIB Mpal 2015-2022 Cons'!N$5:N$1012,'PIB Mpal 2015-2022 Cons'!$A$5:$A$1012,$W$2,'PIB Mpal 2015-2022 Cons'!$E$5:$E$1012,$A49)</f>
        <v>14.87265103683256</v>
      </c>
      <c r="J49" s="51">
        <f>SUMIFS('PIB Mpal 2015-2022 Cons'!O$5:O$1012,'PIB Mpal 2015-2022 Cons'!$A$5:$A$1012,$W$2,'PIB Mpal 2015-2022 Cons'!$E$5:$E$1012,$A49)</f>
        <v>34.14111224443148</v>
      </c>
      <c r="K49" s="51">
        <f>SUMIFS('PIB Mpal 2015-2022 Cons'!P$5:P$1012,'PIB Mpal 2015-2022 Cons'!$A$5:$A$1012,$W$2,'PIB Mpal 2015-2022 Cons'!$E$5:$E$1012,$A49)</f>
        <v>4.840039812591547</v>
      </c>
      <c r="L49" s="51">
        <f>SUMIFS('PIB Mpal 2015-2022 Cons'!Q$5:Q$1012,'PIB Mpal 2015-2022 Cons'!$A$5:$A$1012,$W$2,'PIB Mpal 2015-2022 Cons'!$E$5:$E$1012,$A49)</f>
        <v>4.587226015782832</v>
      </c>
      <c r="M49" s="51">
        <f>SUMIFS('PIB Mpal 2015-2022 Cons'!R$5:R$1012,'PIB Mpal 2015-2022 Cons'!$A$5:$A$1012,$W$2,'PIB Mpal 2015-2022 Cons'!$E$5:$E$1012,$A49)</f>
        <v>15.064731906227562</v>
      </c>
      <c r="N49" s="51">
        <f>SUMIFS('PIB Mpal 2015-2022 Cons'!S$5:S$1012,'PIB Mpal 2015-2022 Cons'!$A$5:$A$1012,$W$2,'PIB Mpal 2015-2022 Cons'!$E$5:$E$1012,$A49)</f>
        <v>19.798572104259268</v>
      </c>
      <c r="O49" s="51">
        <f>SUMIFS('PIB Mpal 2015-2022 Cons'!T$5:T$1012,'PIB Mpal 2015-2022 Cons'!$A$5:$A$1012,$W$2,'PIB Mpal 2015-2022 Cons'!$E$5:$E$1012,$A49)</f>
        <v>15.935739460581406</v>
      </c>
      <c r="P49" s="153">
        <f>SUMIFS('PIB Mpal 2015-2022 Cons'!U$5:U$1012,'PIB Mpal 2015-2022 Cons'!$A$5:$A$1012,$W$2,'PIB Mpal 2015-2022 Cons'!$E$5:$E$1012,$A49)</f>
        <v>8.093406047409257</v>
      </c>
      <c r="Q49" s="220">
        <f>SUMIFS('PIB Mpal 2015-2022 Cons'!J$5:J$1012,'PIB Mpal 2015-2022 Cons'!$A$5:$A$1012,$W$2,'PIB Mpal 2015-2022 Cons'!$E$5:$E$1012,$A49)</f>
        <v>54.416755951703855</v>
      </c>
      <c r="R49" s="101">
        <f>SUMIFS('PIB Mpal 2015-2022 Cons'!M$5:M$1012,'PIB Mpal 2015-2022 Cons'!$A$5:$A$1012,$W$2,'PIB Mpal 2015-2022 Cons'!$E$5:$E$1012,$A49)</f>
        <v>211.4594083011818</v>
      </c>
      <c r="S49" s="53">
        <f>SUMIFS('PIB Mpal 2015-2022 Cons'!V$5:V$1012,'PIB Mpal 2015-2022 Cons'!$A$5:$A$1012,$W$2,'PIB Mpal 2015-2022 Cons'!$E$5:$E$1012,$A49)</f>
        <v>117.33347862811591</v>
      </c>
      <c r="T49" s="156">
        <f>SUMIFS('PIB Mpal 2015-2022 Cons'!W$5:W$1012,'PIB Mpal 2015-2022 Cons'!$A$5:$A$1012,$W$2,'PIB Mpal 2015-2022 Cons'!$E$5:$E$1012,$A49)</f>
        <v>383.20964288100157</v>
      </c>
      <c r="U49" s="51">
        <f>SUMIFS('PIB Mpal 2015-2022 Cons'!X$5:X$1012,'PIB Mpal 2015-2022 Cons'!$A$5:$A$1012,$W$2,'PIB Mpal 2015-2022 Cons'!$E$5:$E$1012,$A49)</f>
        <v>42.38265728816035</v>
      </c>
      <c r="V49" s="53">
        <f>SUMIFS('PIB Mpal 2015-2022 Cons'!Y$5:Y$1012,'PIB Mpal 2015-2022 Cons'!$A$5:$A$1012,$W$2,'PIB Mpal 2015-2022 Cons'!$E$5:$E$1012,$A49)</f>
        <v>425.59230016916194</v>
      </c>
      <c r="W49" s="94">
        <f t="shared" si="3"/>
        <v>0.002902016950198492</v>
      </c>
      <c r="X49" s="273">
        <f>INDEX(POBLACION!$C$4:$W$128,MATCH(A49,POBLACION!$A$4:$A$128,0),MATCH($W$2,POBLACION!$C$3:$W$3,0))</f>
        <v>11873</v>
      </c>
      <c r="Y49" s="263">
        <f t="shared" si="5"/>
        <v>32275.721627305786</v>
      </c>
      <c r="Z49" s="275">
        <f t="shared" si="6"/>
        <v>35845.38871129133</v>
      </c>
      <c r="AA49" s="278">
        <f t="shared" si="7"/>
        <v>4.50887596109348</v>
      </c>
      <c r="AB49" s="278">
        <f t="shared" si="7"/>
        <v>4.5544332942841566</v>
      </c>
    </row>
    <row r="50" spans="1:28" ht="15">
      <c r="A50" s="35" t="s">
        <v>229</v>
      </c>
      <c r="B50" s="32" t="s">
        <v>73</v>
      </c>
      <c r="C50" s="33" t="s">
        <v>362</v>
      </c>
      <c r="D50" s="32" t="s">
        <v>82</v>
      </c>
      <c r="E50" s="51">
        <f>SUMIFS('PIB Mpal 2015-2022 Cons'!H$5:H$1012,'PIB Mpal 2015-2022 Cons'!$A$5:$A$1012,$W$2,'PIB Mpal 2015-2022 Cons'!$E$5:$E$1012,$A50)</f>
        <v>16.527950168610207</v>
      </c>
      <c r="F50" s="51">
        <f>SUMIFS('PIB Mpal 2015-2022 Cons'!I$5:I$1012,'PIB Mpal 2015-2022 Cons'!$A$5:$A$1012,$W$2,'PIB Mpal 2015-2022 Cons'!$E$5:$E$1012,$A50)</f>
        <v>8.490697930927224</v>
      </c>
      <c r="G50" s="51">
        <f>SUMIFS('PIB Mpal 2015-2022 Cons'!K$5:K$1012,'PIB Mpal 2015-2022 Cons'!$A$5:$A$1012,$W$2,'PIB Mpal 2015-2022 Cons'!$E$5:$E$1012,$A50)</f>
        <v>12.710401709857514</v>
      </c>
      <c r="H50" s="51">
        <f>SUMIFS('PIB Mpal 2015-2022 Cons'!L$5:L$1012,'PIB Mpal 2015-2022 Cons'!$A$5:$A$1012,$W$2,'PIB Mpal 2015-2022 Cons'!$E$5:$E$1012,$A50)</f>
        <v>11.45939829860697</v>
      </c>
      <c r="I50" s="51">
        <f>SUMIFS('PIB Mpal 2015-2022 Cons'!N$5:N$1012,'PIB Mpal 2015-2022 Cons'!$A$5:$A$1012,$W$2,'PIB Mpal 2015-2022 Cons'!$E$5:$E$1012,$A50)</f>
        <v>29.023286483195665</v>
      </c>
      <c r="J50" s="51">
        <f>SUMIFS('PIB Mpal 2015-2022 Cons'!O$5:O$1012,'PIB Mpal 2015-2022 Cons'!$A$5:$A$1012,$W$2,'PIB Mpal 2015-2022 Cons'!$E$5:$E$1012,$A50)</f>
        <v>83.62951880033512</v>
      </c>
      <c r="K50" s="51">
        <f>SUMIFS('PIB Mpal 2015-2022 Cons'!P$5:P$1012,'PIB Mpal 2015-2022 Cons'!$A$5:$A$1012,$W$2,'PIB Mpal 2015-2022 Cons'!$E$5:$E$1012,$A50)</f>
        <v>13.433599922140752</v>
      </c>
      <c r="L50" s="51">
        <f>SUMIFS('PIB Mpal 2015-2022 Cons'!Q$5:Q$1012,'PIB Mpal 2015-2022 Cons'!$A$5:$A$1012,$W$2,'PIB Mpal 2015-2022 Cons'!$E$5:$E$1012,$A50)</f>
        <v>4.8543526579815195</v>
      </c>
      <c r="M50" s="51">
        <f>SUMIFS('PIB Mpal 2015-2022 Cons'!R$5:R$1012,'PIB Mpal 2015-2022 Cons'!$A$5:$A$1012,$W$2,'PIB Mpal 2015-2022 Cons'!$E$5:$E$1012,$A50)</f>
        <v>51.96720407787309</v>
      </c>
      <c r="N50" s="51">
        <f>SUMIFS('PIB Mpal 2015-2022 Cons'!S$5:S$1012,'PIB Mpal 2015-2022 Cons'!$A$5:$A$1012,$W$2,'PIB Mpal 2015-2022 Cons'!$E$5:$E$1012,$A50)</f>
        <v>43.36598684167911</v>
      </c>
      <c r="O50" s="51">
        <f>SUMIFS('PIB Mpal 2015-2022 Cons'!T$5:T$1012,'PIB Mpal 2015-2022 Cons'!$A$5:$A$1012,$W$2,'PIB Mpal 2015-2022 Cons'!$E$5:$E$1012,$A50)</f>
        <v>54.14631135206601</v>
      </c>
      <c r="P50" s="153">
        <f>SUMIFS('PIB Mpal 2015-2022 Cons'!U$5:U$1012,'PIB Mpal 2015-2022 Cons'!$A$5:$A$1012,$W$2,'PIB Mpal 2015-2022 Cons'!$E$5:$E$1012,$A50)</f>
        <v>25.63878905222736</v>
      </c>
      <c r="Q50" s="220">
        <f>SUMIFS('PIB Mpal 2015-2022 Cons'!J$5:J$1012,'PIB Mpal 2015-2022 Cons'!$A$5:$A$1012,$W$2,'PIB Mpal 2015-2022 Cons'!$E$5:$E$1012,$A50)</f>
        <v>25.01864809953743</v>
      </c>
      <c r="R50" s="101">
        <f>SUMIFS('PIB Mpal 2015-2022 Cons'!M$5:M$1012,'PIB Mpal 2015-2022 Cons'!$A$5:$A$1012,$W$2,'PIB Mpal 2015-2022 Cons'!$E$5:$E$1012,$A50)</f>
        <v>24.169800008464485</v>
      </c>
      <c r="S50" s="53">
        <f>SUMIFS('PIB Mpal 2015-2022 Cons'!V$5:V$1012,'PIB Mpal 2015-2022 Cons'!$A$5:$A$1012,$W$2,'PIB Mpal 2015-2022 Cons'!$E$5:$E$1012,$A50)</f>
        <v>306.0590491874986</v>
      </c>
      <c r="T50" s="156">
        <f>SUMIFS('PIB Mpal 2015-2022 Cons'!W$5:W$1012,'PIB Mpal 2015-2022 Cons'!$A$5:$A$1012,$W$2,'PIB Mpal 2015-2022 Cons'!$E$5:$E$1012,$A50)</f>
        <v>355.2474972955005</v>
      </c>
      <c r="U50" s="51">
        <f>SUMIFS('PIB Mpal 2015-2022 Cons'!X$5:X$1012,'PIB Mpal 2015-2022 Cons'!$A$5:$A$1012,$W$2,'PIB Mpal 2015-2022 Cons'!$E$5:$E$1012,$A50)</f>
        <v>38.34356529404397</v>
      </c>
      <c r="V50" s="53">
        <f>SUMIFS('PIB Mpal 2015-2022 Cons'!Y$5:Y$1012,'PIB Mpal 2015-2022 Cons'!$A$5:$A$1012,$W$2,'PIB Mpal 2015-2022 Cons'!$E$5:$E$1012,$A50)</f>
        <v>393.5910625895445</v>
      </c>
      <c r="W50" s="94">
        <f t="shared" si="3"/>
        <v>0.002683807800628666</v>
      </c>
      <c r="X50" s="273">
        <f>INDEX(POBLACION!$C$4:$W$128,MATCH(A50,POBLACION!$A$4:$A$128,0),MATCH($W$2,POBLACION!$C$3:$W$3,0))</f>
        <v>10225</v>
      </c>
      <c r="Y50" s="263">
        <f t="shared" si="5"/>
        <v>34743.031520342345</v>
      </c>
      <c r="Z50" s="275">
        <f t="shared" si="6"/>
        <v>38493.013456190165</v>
      </c>
      <c r="AA50" s="278">
        <f t="shared" si="7"/>
        <v>4.540867710343541</v>
      </c>
      <c r="AB50" s="278">
        <f t="shared" si="7"/>
        <v>4.5853819115146</v>
      </c>
    </row>
    <row r="51" spans="1:28" ht="15">
      <c r="A51" s="35" t="s">
        <v>230</v>
      </c>
      <c r="B51" s="32" t="s">
        <v>73</v>
      </c>
      <c r="C51" s="33" t="s">
        <v>362</v>
      </c>
      <c r="D51" s="32" t="s">
        <v>83</v>
      </c>
      <c r="E51" s="51">
        <f>SUMIFS('PIB Mpal 2015-2022 Cons'!H$5:H$1012,'PIB Mpal 2015-2022 Cons'!$A$5:$A$1012,$W$2,'PIB Mpal 2015-2022 Cons'!$E$5:$E$1012,$A51)</f>
        <v>7.065719621349675</v>
      </c>
      <c r="F51" s="51">
        <f>SUMIFS('PIB Mpal 2015-2022 Cons'!I$5:I$1012,'PIB Mpal 2015-2022 Cons'!$A$5:$A$1012,$W$2,'PIB Mpal 2015-2022 Cons'!$E$5:$E$1012,$A51)</f>
        <v>0</v>
      </c>
      <c r="G51" s="51">
        <f>SUMIFS('PIB Mpal 2015-2022 Cons'!K$5:K$1012,'PIB Mpal 2015-2022 Cons'!$A$5:$A$1012,$W$2,'PIB Mpal 2015-2022 Cons'!$E$5:$E$1012,$A51)</f>
        <v>0.658001523704938</v>
      </c>
      <c r="H51" s="51">
        <f>SUMIFS('PIB Mpal 2015-2022 Cons'!L$5:L$1012,'PIB Mpal 2015-2022 Cons'!$A$5:$A$1012,$W$2,'PIB Mpal 2015-2022 Cons'!$E$5:$E$1012,$A51)</f>
        <v>4.276594408628987</v>
      </c>
      <c r="I51" s="51">
        <f>SUMIFS('PIB Mpal 2015-2022 Cons'!N$5:N$1012,'PIB Mpal 2015-2022 Cons'!$A$5:$A$1012,$W$2,'PIB Mpal 2015-2022 Cons'!$E$5:$E$1012,$A51)</f>
        <v>4.302294592495646</v>
      </c>
      <c r="J51" s="51">
        <f>SUMIFS('PIB Mpal 2015-2022 Cons'!O$5:O$1012,'PIB Mpal 2015-2022 Cons'!$A$5:$A$1012,$W$2,'PIB Mpal 2015-2022 Cons'!$E$5:$E$1012,$A51)</f>
        <v>10.111088413127113</v>
      </c>
      <c r="K51" s="51">
        <f>SUMIFS('PIB Mpal 2015-2022 Cons'!P$5:P$1012,'PIB Mpal 2015-2022 Cons'!$A$5:$A$1012,$W$2,'PIB Mpal 2015-2022 Cons'!$E$5:$E$1012,$A51)</f>
        <v>2.1815403427713176</v>
      </c>
      <c r="L51" s="51">
        <f>SUMIFS('PIB Mpal 2015-2022 Cons'!Q$5:Q$1012,'PIB Mpal 2015-2022 Cons'!$A$5:$A$1012,$W$2,'PIB Mpal 2015-2022 Cons'!$E$5:$E$1012,$A51)</f>
        <v>1.0421559884191187</v>
      </c>
      <c r="M51" s="51">
        <f>SUMIFS('PIB Mpal 2015-2022 Cons'!R$5:R$1012,'PIB Mpal 2015-2022 Cons'!$A$5:$A$1012,$W$2,'PIB Mpal 2015-2022 Cons'!$E$5:$E$1012,$A51)</f>
        <v>7.070239778131707</v>
      </c>
      <c r="N51" s="51">
        <f>SUMIFS('PIB Mpal 2015-2022 Cons'!S$5:S$1012,'PIB Mpal 2015-2022 Cons'!$A$5:$A$1012,$W$2,'PIB Mpal 2015-2022 Cons'!$E$5:$E$1012,$A51)</f>
        <v>6.7562507670143575</v>
      </c>
      <c r="O51" s="51">
        <f>SUMIFS('PIB Mpal 2015-2022 Cons'!T$5:T$1012,'PIB Mpal 2015-2022 Cons'!$A$5:$A$1012,$W$2,'PIB Mpal 2015-2022 Cons'!$E$5:$E$1012,$A51)</f>
        <v>13.625035905403614</v>
      </c>
      <c r="P51" s="153">
        <f>SUMIFS('PIB Mpal 2015-2022 Cons'!U$5:U$1012,'PIB Mpal 2015-2022 Cons'!$A$5:$A$1012,$W$2,'PIB Mpal 2015-2022 Cons'!$E$5:$E$1012,$A51)</f>
        <v>4.5100248907410645</v>
      </c>
      <c r="Q51" s="220">
        <f>SUMIFS('PIB Mpal 2015-2022 Cons'!J$5:J$1012,'PIB Mpal 2015-2022 Cons'!$A$5:$A$1012,$W$2,'PIB Mpal 2015-2022 Cons'!$E$5:$E$1012,$A51)</f>
        <v>7.065719621349675</v>
      </c>
      <c r="R51" s="101">
        <f>SUMIFS('PIB Mpal 2015-2022 Cons'!M$5:M$1012,'PIB Mpal 2015-2022 Cons'!$A$5:$A$1012,$W$2,'PIB Mpal 2015-2022 Cons'!$E$5:$E$1012,$A51)</f>
        <v>4.934595932333925</v>
      </c>
      <c r="S51" s="53">
        <f>SUMIFS('PIB Mpal 2015-2022 Cons'!V$5:V$1012,'PIB Mpal 2015-2022 Cons'!$A$5:$A$1012,$W$2,'PIB Mpal 2015-2022 Cons'!$E$5:$E$1012,$A51)</f>
        <v>49.59863067810394</v>
      </c>
      <c r="T51" s="156">
        <f>SUMIFS('PIB Mpal 2015-2022 Cons'!W$5:W$1012,'PIB Mpal 2015-2022 Cons'!$A$5:$A$1012,$W$2,'PIB Mpal 2015-2022 Cons'!$E$5:$E$1012,$A51)</f>
        <v>61.59894623178754</v>
      </c>
      <c r="U51" s="51">
        <f>SUMIFS('PIB Mpal 2015-2022 Cons'!X$5:X$1012,'PIB Mpal 2015-2022 Cons'!$A$5:$A$1012,$W$2,'PIB Mpal 2015-2022 Cons'!$E$5:$E$1012,$A51)</f>
        <v>6.730792590627067</v>
      </c>
      <c r="V51" s="53">
        <f>SUMIFS('PIB Mpal 2015-2022 Cons'!Y$5:Y$1012,'PIB Mpal 2015-2022 Cons'!$A$5:$A$1012,$W$2,'PIB Mpal 2015-2022 Cons'!$E$5:$E$1012,$A51)</f>
        <v>68.3297388224146</v>
      </c>
      <c r="W51" s="94">
        <f t="shared" si="3"/>
        <v>0.0004659249243618043</v>
      </c>
      <c r="X51" s="273">
        <f>INDEX(POBLACION!$C$4:$W$128,MATCH(A51,POBLACION!$A$4:$A$128,0),MATCH($W$2,POBLACION!$C$3:$W$3,0))</f>
        <v>6860</v>
      </c>
      <c r="Y51" s="263">
        <f t="shared" si="5"/>
        <v>8979.438226208094</v>
      </c>
      <c r="Z51" s="275">
        <f t="shared" si="6"/>
        <v>9960.603326882594</v>
      </c>
      <c r="AA51" s="278">
        <f t="shared" si="7"/>
        <v>3.9532491670804935</v>
      </c>
      <c r="AB51" s="278">
        <f t="shared" si="7"/>
        <v>3.998285645010068</v>
      </c>
    </row>
    <row r="52" spans="1:28" ht="15">
      <c r="A52" s="35" t="s">
        <v>231</v>
      </c>
      <c r="B52" s="32" t="s">
        <v>73</v>
      </c>
      <c r="C52" s="33" t="s">
        <v>362</v>
      </c>
      <c r="D52" s="32" t="s">
        <v>85</v>
      </c>
      <c r="E52" s="51">
        <f>SUMIFS('PIB Mpal 2015-2022 Cons'!H$5:H$1012,'PIB Mpal 2015-2022 Cons'!$A$5:$A$1012,$W$2,'PIB Mpal 2015-2022 Cons'!$E$5:$E$1012,$A52)</f>
        <v>35.5186167645946</v>
      </c>
      <c r="F52" s="51">
        <f>SUMIFS('PIB Mpal 2015-2022 Cons'!I$5:I$1012,'PIB Mpal 2015-2022 Cons'!$A$5:$A$1012,$W$2,'PIB Mpal 2015-2022 Cons'!$E$5:$E$1012,$A52)</f>
        <v>0</v>
      </c>
      <c r="G52" s="51">
        <f>SUMIFS('PIB Mpal 2015-2022 Cons'!K$5:K$1012,'PIB Mpal 2015-2022 Cons'!$A$5:$A$1012,$W$2,'PIB Mpal 2015-2022 Cons'!$E$5:$E$1012,$A52)</f>
        <v>6.074916619131377</v>
      </c>
      <c r="H52" s="51">
        <f>SUMIFS('PIB Mpal 2015-2022 Cons'!L$5:L$1012,'PIB Mpal 2015-2022 Cons'!$A$5:$A$1012,$W$2,'PIB Mpal 2015-2022 Cons'!$E$5:$E$1012,$A52)</f>
        <v>9.37120087673206</v>
      </c>
      <c r="I52" s="51">
        <f>SUMIFS('PIB Mpal 2015-2022 Cons'!N$5:N$1012,'PIB Mpal 2015-2022 Cons'!$A$5:$A$1012,$W$2,'PIB Mpal 2015-2022 Cons'!$E$5:$E$1012,$A52)</f>
        <v>8.209253747599144</v>
      </c>
      <c r="J52" s="51">
        <f>SUMIFS('PIB Mpal 2015-2022 Cons'!O$5:O$1012,'PIB Mpal 2015-2022 Cons'!$A$5:$A$1012,$W$2,'PIB Mpal 2015-2022 Cons'!$E$5:$E$1012,$A52)</f>
        <v>36.66142606376572</v>
      </c>
      <c r="K52" s="51">
        <f>SUMIFS('PIB Mpal 2015-2022 Cons'!P$5:P$1012,'PIB Mpal 2015-2022 Cons'!$A$5:$A$1012,$W$2,'PIB Mpal 2015-2022 Cons'!$E$5:$E$1012,$A52)</f>
        <v>6.856833477638935</v>
      </c>
      <c r="L52" s="51">
        <f>SUMIFS('PIB Mpal 2015-2022 Cons'!Q$5:Q$1012,'PIB Mpal 2015-2022 Cons'!$A$5:$A$1012,$W$2,'PIB Mpal 2015-2022 Cons'!$E$5:$E$1012,$A52)</f>
        <v>2.655930055963951</v>
      </c>
      <c r="M52" s="51">
        <f>SUMIFS('PIB Mpal 2015-2022 Cons'!R$5:R$1012,'PIB Mpal 2015-2022 Cons'!$A$5:$A$1012,$W$2,'PIB Mpal 2015-2022 Cons'!$E$5:$E$1012,$A52)</f>
        <v>13.891940274584375</v>
      </c>
      <c r="N52" s="51">
        <f>SUMIFS('PIB Mpal 2015-2022 Cons'!S$5:S$1012,'PIB Mpal 2015-2022 Cons'!$A$5:$A$1012,$W$2,'PIB Mpal 2015-2022 Cons'!$E$5:$E$1012,$A52)</f>
        <v>28.336384264004305</v>
      </c>
      <c r="O52" s="51">
        <f>SUMIFS('PIB Mpal 2015-2022 Cons'!T$5:T$1012,'PIB Mpal 2015-2022 Cons'!$A$5:$A$1012,$W$2,'PIB Mpal 2015-2022 Cons'!$E$5:$E$1012,$A52)</f>
        <v>64.18609272599613</v>
      </c>
      <c r="P52" s="153">
        <f>SUMIFS('PIB Mpal 2015-2022 Cons'!U$5:U$1012,'PIB Mpal 2015-2022 Cons'!$A$5:$A$1012,$W$2,'PIB Mpal 2015-2022 Cons'!$E$5:$E$1012,$A52)</f>
        <v>11.793404822950682</v>
      </c>
      <c r="Q52" s="220">
        <f>SUMIFS('PIB Mpal 2015-2022 Cons'!J$5:J$1012,'PIB Mpal 2015-2022 Cons'!$A$5:$A$1012,$W$2,'PIB Mpal 2015-2022 Cons'!$E$5:$E$1012,$A52)</f>
        <v>35.5186167645946</v>
      </c>
      <c r="R52" s="101">
        <f>SUMIFS('PIB Mpal 2015-2022 Cons'!M$5:M$1012,'PIB Mpal 2015-2022 Cons'!$A$5:$A$1012,$W$2,'PIB Mpal 2015-2022 Cons'!$E$5:$E$1012,$A52)</f>
        <v>15.446117495863437</v>
      </c>
      <c r="S52" s="53">
        <f>SUMIFS('PIB Mpal 2015-2022 Cons'!V$5:V$1012,'PIB Mpal 2015-2022 Cons'!$A$5:$A$1012,$W$2,'PIB Mpal 2015-2022 Cons'!$E$5:$E$1012,$A52)</f>
        <v>172.59126543250326</v>
      </c>
      <c r="T52" s="156">
        <f>SUMIFS('PIB Mpal 2015-2022 Cons'!W$5:W$1012,'PIB Mpal 2015-2022 Cons'!$A$5:$A$1012,$W$2,'PIB Mpal 2015-2022 Cons'!$E$5:$E$1012,$A52)</f>
        <v>223.55599969296128</v>
      </c>
      <c r="U52" s="51">
        <f>SUMIFS('PIB Mpal 2015-2022 Cons'!X$5:X$1012,'PIB Mpal 2015-2022 Cons'!$A$5:$A$1012,$W$2,'PIB Mpal 2015-2022 Cons'!$E$5:$E$1012,$A52)</f>
        <v>24.955363916952294</v>
      </c>
      <c r="V52" s="53">
        <f>SUMIFS('PIB Mpal 2015-2022 Cons'!Y$5:Y$1012,'PIB Mpal 2015-2022 Cons'!$A$5:$A$1012,$W$2,'PIB Mpal 2015-2022 Cons'!$E$5:$E$1012,$A52)</f>
        <v>248.5113636099136</v>
      </c>
      <c r="W52" s="94">
        <f t="shared" si="3"/>
        <v>0.0016945423806451804</v>
      </c>
      <c r="X52" s="273">
        <f>INDEX(POBLACION!$C$4:$W$128,MATCH(A52,POBLACION!$A$4:$A$128,0),MATCH($W$2,POBLACION!$C$3:$W$3,0))</f>
        <v>28393</v>
      </c>
      <c r="Y52" s="263">
        <f t="shared" si="5"/>
        <v>7873.6308136851085</v>
      </c>
      <c r="Z52" s="275">
        <f t="shared" si="6"/>
        <v>8752.557447607282</v>
      </c>
      <c r="AA52" s="278">
        <f t="shared" si="7"/>
        <v>3.896175047317523</v>
      </c>
      <c r="AB52" s="278">
        <f t="shared" si="7"/>
        <v>3.9421349699480057</v>
      </c>
    </row>
    <row r="53" spans="1:28" ht="15">
      <c r="A53" s="35" t="s">
        <v>232</v>
      </c>
      <c r="B53" s="32" t="s">
        <v>73</v>
      </c>
      <c r="C53" s="33" t="s">
        <v>362</v>
      </c>
      <c r="D53" s="32" t="s">
        <v>86</v>
      </c>
      <c r="E53" s="51">
        <f>SUMIFS('PIB Mpal 2015-2022 Cons'!H$5:H$1012,'PIB Mpal 2015-2022 Cons'!$A$5:$A$1012,$W$2,'PIB Mpal 2015-2022 Cons'!$E$5:$E$1012,$A53)</f>
        <v>14.837744509799718</v>
      </c>
      <c r="F53" s="51">
        <f>SUMIFS('PIB Mpal 2015-2022 Cons'!I$5:I$1012,'PIB Mpal 2015-2022 Cons'!$A$5:$A$1012,$W$2,'PIB Mpal 2015-2022 Cons'!$E$5:$E$1012,$A53)</f>
        <v>0</v>
      </c>
      <c r="G53" s="51">
        <f>SUMIFS('PIB Mpal 2015-2022 Cons'!K$5:K$1012,'PIB Mpal 2015-2022 Cons'!$A$5:$A$1012,$W$2,'PIB Mpal 2015-2022 Cons'!$E$5:$E$1012,$A53)</f>
        <v>0.403136390437859</v>
      </c>
      <c r="H53" s="51">
        <f>SUMIFS('PIB Mpal 2015-2022 Cons'!L$5:L$1012,'PIB Mpal 2015-2022 Cons'!$A$5:$A$1012,$W$2,'PIB Mpal 2015-2022 Cons'!$E$5:$E$1012,$A53)</f>
        <v>4.641852043157838</v>
      </c>
      <c r="I53" s="51">
        <f>SUMIFS('PIB Mpal 2015-2022 Cons'!N$5:N$1012,'PIB Mpal 2015-2022 Cons'!$A$5:$A$1012,$W$2,'PIB Mpal 2015-2022 Cons'!$E$5:$E$1012,$A53)</f>
        <v>4.401889367571784</v>
      </c>
      <c r="J53" s="51">
        <f>SUMIFS('PIB Mpal 2015-2022 Cons'!O$5:O$1012,'PIB Mpal 2015-2022 Cons'!$A$5:$A$1012,$W$2,'PIB Mpal 2015-2022 Cons'!$E$5:$E$1012,$A53)</f>
        <v>7.106203418077488</v>
      </c>
      <c r="K53" s="51">
        <f>SUMIFS('PIB Mpal 2015-2022 Cons'!P$5:P$1012,'PIB Mpal 2015-2022 Cons'!$A$5:$A$1012,$W$2,'PIB Mpal 2015-2022 Cons'!$E$5:$E$1012,$A53)</f>
        <v>2.7875901331564372</v>
      </c>
      <c r="L53" s="51">
        <f>SUMIFS('PIB Mpal 2015-2022 Cons'!Q$5:Q$1012,'PIB Mpal 2015-2022 Cons'!$A$5:$A$1012,$W$2,'PIB Mpal 2015-2022 Cons'!$E$5:$E$1012,$A53)</f>
        <v>1.2765703727289643</v>
      </c>
      <c r="M53" s="51">
        <f>SUMIFS('PIB Mpal 2015-2022 Cons'!R$5:R$1012,'PIB Mpal 2015-2022 Cons'!$A$5:$A$1012,$W$2,'PIB Mpal 2015-2022 Cons'!$E$5:$E$1012,$A53)</f>
        <v>7.405571176774269</v>
      </c>
      <c r="N53" s="51">
        <f>SUMIFS('PIB Mpal 2015-2022 Cons'!S$5:S$1012,'PIB Mpal 2015-2022 Cons'!$A$5:$A$1012,$W$2,'PIB Mpal 2015-2022 Cons'!$E$5:$E$1012,$A53)</f>
        <v>8.140180192507655</v>
      </c>
      <c r="O53" s="51">
        <f>SUMIFS('PIB Mpal 2015-2022 Cons'!T$5:T$1012,'PIB Mpal 2015-2022 Cons'!$A$5:$A$1012,$W$2,'PIB Mpal 2015-2022 Cons'!$E$5:$E$1012,$A53)</f>
        <v>16.6007645825558</v>
      </c>
      <c r="P53" s="153">
        <f>SUMIFS('PIB Mpal 2015-2022 Cons'!U$5:U$1012,'PIB Mpal 2015-2022 Cons'!$A$5:$A$1012,$W$2,'PIB Mpal 2015-2022 Cons'!$E$5:$E$1012,$A53)</f>
        <v>4.106791155081229</v>
      </c>
      <c r="Q53" s="220">
        <f>SUMIFS('PIB Mpal 2015-2022 Cons'!J$5:J$1012,'PIB Mpal 2015-2022 Cons'!$A$5:$A$1012,$W$2,'PIB Mpal 2015-2022 Cons'!$E$5:$E$1012,$A53)</f>
        <v>14.837744509799718</v>
      </c>
      <c r="R53" s="101">
        <f>SUMIFS('PIB Mpal 2015-2022 Cons'!M$5:M$1012,'PIB Mpal 2015-2022 Cons'!$A$5:$A$1012,$W$2,'PIB Mpal 2015-2022 Cons'!$E$5:$E$1012,$A53)</f>
        <v>5.044988433595697</v>
      </c>
      <c r="S53" s="53">
        <f>SUMIFS('PIB Mpal 2015-2022 Cons'!V$5:V$1012,'PIB Mpal 2015-2022 Cons'!$A$5:$A$1012,$W$2,'PIB Mpal 2015-2022 Cons'!$E$5:$E$1012,$A53)</f>
        <v>51.82556039845362</v>
      </c>
      <c r="T53" s="156">
        <f>SUMIFS('PIB Mpal 2015-2022 Cons'!W$5:W$1012,'PIB Mpal 2015-2022 Cons'!$A$5:$A$1012,$W$2,'PIB Mpal 2015-2022 Cons'!$E$5:$E$1012,$A53)</f>
        <v>71.70829334184903</v>
      </c>
      <c r="U53" s="51">
        <f>SUMIFS('PIB Mpal 2015-2022 Cons'!X$5:X$1012,'PIB Mpal 2015-2022 Cons'!$A$5:$A$1012,$W$2,'PIB Mpal 2015-2022 Cons'!$E$5:$E$1012,$A53)</f>
        <v>8.205341199376207</v>
      </c>
      <c r="V53" s="53">
        <f>SUMIFS('PIB Mpal 2015-2022 Cons'!Y$5:Y$1012,'PIB Mpal 2015-2022 Cons'!$A$5:$A$1012,$W$2,'PIB Mpal 2015-2022 Cons'!$E$5:$E$1012,$A53)</f>
        <v>79.91363454122524</v>
      </c>
      <c r="W53" s="94">
        <f t="shared" si="3"/>
        <v>0.0005449128706003957</v>
      </c>
      <c r="X53" s="273">
        <f>INDEX(POBLACION!$C$4:$W$128,MATCH(A53,POBLACION!$A$4:$A$128,0),MATCH($W$2,POBLACION!$C$3:$W$3,0))</f>
        <v>7531</v>
      </c>
      <c r="Y53" s="263">
        <f t="shared" si="5"/>
        <v>9521.74921548918</v>
      </c>
      <c r="Z53" s="275">
        <f t="shared" si="6"/>
        <v>10611.291268254578</v>
      </c>
      <c r="AA53" s="278">
        <f t="shared" si="7"/>
        <v>3.978716738810044</v>
      </c>
      <c r="AB53" s="278">
        <f t="shared" si="7"/>
        <v>4.0257682356030795</v>
      </c>
    </row>
    <row r="54" spans="1:28" ht="15">
      <c r="A54" s="35" t="s">
        <v>233</v>
      </c>
      <c r="B54" s="32" t="s">
        <v>73</v>
      </c>
      <c r="C54" s="33" t="s">
        <v>362</v>
      </c>
      <c r="D54" s="32" t="s">
        <v>87</v>
      </c>
      <c r="E54" s="51">
        <f>SUMIFS('PIB Mpal 2015-2022 Cons'!H$5:H$1012,'PIB Mpal 2015-2022 Cons'!$A$5:$A$1012,$W$2,'PIB Mpal 2015-2022 Cons'!$E$5:$E$1012,$A54)</f>
        <v>3.537775150754069</v>
      </c>
      <c r="F54" s="51">
        <f>SUMIFS('PIB Mpal 2015-2022 Cons'!I$5:I$1012,'PIB Mpal 2015-2022 Cons'!$A$5:$A$1012,$W$2,'PIB Mpal 2015-2022 Cons'!$E$5:$E$1012,$A54)</f>
        <v>0</v>
      </c>
      <c r="G54" s="51">
        <f>SUMIFS('PIB Mpal 2015-2022 Cons'!K$5:K$1012,'PIB Mpal 2015-2022 Cons'!$A$5:$A$1012,$W$2,'PIB Mpal 2015-2022 Cons'!$E$5:$E$1012,$A54)</f>
        <v>1.6396221546153458</v>
      </c>
      <c r="H54" s="51">
        <f>SUMIFS('PIB Mpal 2015-2022 Cons'!L$5:L$1012,'PIB Mpal 2015-2022 Cons'!$A$5:$A$1012,$W$2,'PIB Mpal 2015-2022 Cons'!$E$5:$E$1012,$A54)</f>
        <v>1.0016191852820695</v>
      </c>
      <c r="I54" s="51">
        <f>SUMIFS('PIB Mpal 2015-2022 Cons'!N$5:N$1012,'PIB Mpal 2015-2022 Cons'!$A$5:$A$1012,$W$2,'PIB Mpal 2015-2022 Cons'!$E$5:$E$1012,$A54)</f>
        <v>4.369198775327509</v>
      </c>
      <c r="J54" s="51">
        <f>SUMIFS('PIB Mpal 2015-2022 Cons'!O$5:O$1012,'PIB Mpal 2015-2022 Cons'!$A$5:$A$1012,$W$2,'PIB Mpal 2015-2022 Cons'!$E$5:$E$1012,$A54)</f>
        <v>5.197233209426849</v>
      </c>
      <c r="K54" s="51">
        <f>SUMIFS('PIB Mpal 2015-2022 Cons'!P$5:P$1012,'PIB Mpal 2015-2022 Cons'!$A$5:$A$1012,$W$2,'PIB Mpal 2015-2022 Cons'!$E$5:$E$1012,$A54)</f>
        <v>1.2503307402162651</v>
      </c>
      <c r="L54" s="51">
        <f>SUMIFS('PIB Mpal 2015-2022 Cons'!Q$5:Q$1012,'PIB Mpal 2015-2022 Cons'!$A$5:$A$1012,$W$2,'PIB Mpal 2015-2022 Cons'!$E$5:$E$1012,$A54)</f>
        <v>0.5961317583204021</v>
      </c>
      <c r="M54" s="51">
        <f>SUMIFS('PIB Mpal 2015-2022 Cons'!R$5:R$1012,'PIB Mpal 2015-2022 Cons'!$A$5:$A$1012,$W$2,'PIB Mpal 2015-2022 Cons'!$E$5:$E$1012,$A54)</f>
        <v>3.3803351403199824</v>
      </c>
      <c r="N54" s="51">
        <f>SUMIFS('PIB Mpal 2015-2022 Cons'!S$5:S$1012,'PIB Mpal 2015-2022 Cons'!$A$5:$A$1012,$W$2,'PIB Mpal 2015-2022 Cons'!$E$5:$E$1012,$A54)</f>
        <v>4.883455620028824</v>
      </c>
      <c r="O54" s="51">
        <f>SUMIFS('PIB Mpal 2015-2022 Cons'!T$5:T$1012,'PIB Mpal 2015-2022 Cons'!$A$5:$A$1012,$W$2,'PIB Mpal 2015-2022 Cons'!$E$5:$E$1012,$A54)</f>
        <v>7.321207314865195</v>
      </c>
      <c r="P54" s="153">
        <f>SUMIFS('PIB Mpal 2015-2022 Cons'!U$5:U$1012,'PIB Mpal 2015-2022 Cons'!$A$5:$A$1012,$W$2,'PIB Mpal 2015-2022 Cons'!$E$5:$E$1012,$A54)</f>
        <v>2.3165352218410784</v>
      </c>
      <c r="Q54" s="220">
        <f>SUMIFS('PIB Mpal 2015-2022 Cons'!J$5:J$1012,'PIB Mpal 2015-2022 Cons'!$A$5:$A$1012,$W$2,'PIB Mpal 2015-2022 Cons'!$E$5:$E$1012,$A54)</f>
        <v>3.537775150754069</v>
      </c>
      <c r="R54" s="101">
        <f>SUMIFS('PIB Mpal 2015-2022 Cons'!M$5:M$1012,'PIB Mpal 2015-2022 Cons'!$A$5:$A$1012,$W$2,'PIB Mpal 2015-2022 Cons'!$E$5:$E$1012,$A54)</f>
        <v>2.641241339897415</v>
      </c>
      <c r="S54" s="53">
        <f>SUMIFS('PIB Mpal 2015-2022 Cons'!V$5:V$1012,'PIB Mpal 2015-2022 Cons'!$A$5:$A$1012,$W$2,'PIB Mpal 2015-2022 Cons'!$E$5:$E$1012,$A54)</f>
        <v>29.314427780346104</v>
      </c>
      <c r="T54" s="156">
        <f>SUMIFS('PIB Mpal 2015-2022 Cons'!W$5:W$1012,'PIB Mpal 2015-2022 Cons'!$A$5:$A$1012,$W$2,'PIB Mpal 2015-2022 Cons'!$E$5:$E$1012,$A54)</f>
        <v>35.49344427099759</v>
      </c>
      <c r="U54" s="51">
        <f>SUMIFS('PIB Mpal 2015-2022 Cons'!X$5:X$1012,'PIB Mpal 2015-2022 Cons'!$A$5:$A$1012,$W$2,'PIB Mpal 2015-2022 Cons'!$E$5:$E$1012,$A54)</f>
        <v>3.916591604115993</v>
      </c>
      <c r="V54" s="53">
        <f>SUMIFS('PIB Mpal 2015-2022 Cons'!Y$5:Y$1012,'PIB Mpal 2015-2022 Cons'!$A$5:$A$1012,$W$2,'PIB Mpal 2015-2022 Cons'!$E$5:$E$1012,$A54)</f>
        <v>39.410035875113586</v>
      </c>
      <c r="W54" s="94">
        <f t="shared" si="3"/>
        <v>0.00026872805751432</v>
      </c>
      <c r="X54" s="273">
        <f>INDEX(POBLACION!$C$4:$W$128,MATCH(A54,POBLACION!$A$4:$A$128,0),MATCH($W$2,POBLACION!$C$3:$W$3,0))</f>
        <v>3851</v>
      </c>
      <c r="Y54" s="263">
        <f t="shared" si="5"/>
        <v>9216.682490521316</v>
      </c>
      <c r="Z54" s="275">
        <f t="shared" si="6"/>
        <v>10233.714846822535</v>
      </c>
      <c r="AA54" s="278">
        <f t="shared" si="7"/>
        <v>3.964574626549285</v>
      </c>
      <c r="AB54" s="278">
        <f t="shared" si="7"/>
        <v>4.010033311583059</v>
      </c>
    </row>
    <row r="55" spans="1:28" ht="15">
      <c r="A55" s="35" t="s">
        <v>234</v>
      </c>
      <c r="B55" s="32" t="s">
        <v>73</v>
      </c>
      <c r="C55" s="33" t="s">
        <v>362</v>
      </c>
      <c r="D55" s="32" t="s">
        <v>88</v>
      </c>
      <c r="E55" s="51">
        <f>SUMIFS('PIB Mpal 2015-2022 Cons'!H$5:H$1012,'PIB Mpal 2015-2022 Cons'!$A$5:$A$1012,$W$2,'PIB Mpal 2015-2022 Cons'!$E$5:$E$1012,$A55)</f>
        <v>70.88222748299529</v>
      </c>
      <c r="F55" s="51">
        <f>SUMIFS('PIB Mpal 2015-2022 Cons'!I$5:I$1012,'PIB Mpal 2015-2022 Cons'!$A$5:$A$1012,$W$2,'PIB Mpal 2015-2022 Cons'!$E$5:$E$1012,$A55)</f>
        <v>0</v>
      </c>
      <c r="G55" s="51">
        <f>SUMIFS('PIB Mpal 2015-2022 Cons'!K$5:K$1012,'PIB Mpal 2015-2022 Cons'!$A$5:$A$1012,$W$2,'PIB Mpal 2015-2022 Cons'!$E$5:$E$1012,$A55)</f>
        <v>483.9901288842169</v>
      </c>
      <c r="H55" s="51">
        <f>SUMIFS('PIB Mpal 2015-2022 Cons'!L$5:L$1012,'PIB Mpal 2015-2022 Cons'!$A$5:$A$1012,$W$2,'PIB Mpal 2015-2022 Cons'!$E$5:$E$1012,$A55)</f>
        <v>65.14420875238216</v>
      </c>
      <c r="I55" s="51">
        <f>SUMIFS('PIB Mpal 2015-2022 Cons'!N$5:N$1012,'PIB Mpal 2015-2022 Cons'!$A$5:$A$1012,$W$2,'PIB Mpal 2015-2022 Cons'!$E$5:$E$1012,$A55)</f>
        <v>24.126961158207834</v>
      </c>
      <c r="J55" s="51">
        <f>SUMIFS('PIB Mpal 2015-2022 Cons'!O$5:O$1012,'PIB Mpal 2015-2022 Cons'!$A$5:$A$1012,$W$2,'PIB Mpal 2015-2022 Cons'!$E$5:$E$1012,$A55)</f>
        <v>71.9897819000796</v>
      </c>
      <c r="K55" s="51">
        <f>SUMIFS('PIB Mpal 2015-2022 Cons'!P$5:P$1012,'PIB Mpal 2015-2022 Cons'!$A$5:$A$1012,$W$2,'PIB Mpal 2015-2022 Cons'!$E$5:$E$1012,$A55)</f>
        <v>10.523400278182578</v>
      </c>
      <c r="L55" s="51">
        <f>SUMIFS('PIB Mpal 2015-2022 Cons'!Q$5:Q$1012,'PIB Mpal 2015-2022 Cons'!$A$5:$A$1012,$W$2,'PIB Mpal 2015-2022 Cons'!$E$5:$E$1012,$A55)</f>
        <v>9.880342423853575</v>
      </c>
      <c r="M55" s="51">
        <f>SUMIFS('PIB Mpal 2015-2022 Cons'!R$5:R$1012,'PIB Mpal 2015-2022 Cons'!$A$5:$A$1012,$W$2,'PIB Mpal 2015-2022 Cons'!$E$5:$E$1012,$A55)</f>
        <v>31.377702594750993</v>
      </c>
      <c r="N55" s="51">
        <f>SUMIFS('PIB Mpal 2015-2022 Cons'!S$5:S$1012,'PIB Mpal 2015-2022 Cons'!$A$5:$A$1012,$W$2,'PIB Mpal 2015-2022 Cons'!$E$5:$E$1012,$A55)</f>
        <v>42.10183123149584</v>
      </c>
      <c r="O55" s="51">
        <f>SUMIFS('PIB Mpal 2015-2022 Cons'!T$5:T$1012,'PIB Mpal 2015-2022 Cons'!$A$5:$A$1012,$W$2,'PIB Mpal 2015-2022 Cons'!$E$5:$E$1012,$A55)</f>
        <v>39.0638218377039</v>
      </c>
      <c r="P55" s="153">
        <f>SUMIFS('PIB Mpal 2015-2022 Cons'!U$5:U$1012,'PIB Mpal 2015-2022 Cons'!$A$5:$A$1012,$W$2,'PIB Mpal 2015-2022 Cons'!$E$5:$E$1012,$A55)</f>
        <v>13.524380594489394</v>
      </c>
      <c r="Q55" s="220">
        <f>SUMIFS('PIB Mpal 2015-2022 Cons'!J$5:J$1012,'PIB Mpal 2015-2022 Cons'!$A$5:$A$1012,$W$2,'PIB Mpal 2015-2022 Cons'!$E$5:$E$1012,$A55)</f>
        <v>70.88222748299529</v>
      </c>
      <c r="R55" s="101">
        <f>SUMIFS('PIB Mpal 2015-2022 Cons'!M$5:M$1012,'PIB Mpal 2015-2022 Cons'!$A$5:$A$1012,$W$2,'PIB Mpal 2015-2022 Cons'!$E$5:$E$1012,$A55)</f>
        <v>549.1343376365991</v>
      </c>
      <c r="S55" s="53">
        <f>SUMIFS('PIB Mpal 2015-2022 Cons'!V$5:V$1012,'PIB Mpal 2015-2022 Cons'!$A$5:$A$1012,$W$2,'PIB Mpal 2015-2022 Cons'!$E$5:$E$1012,$A55)</f>
        <v>242.58822201876373</v>
      </c>
      <c r="T55" s="156">
        <f>SUMIFS('PIB Mpal 2015-2022 Cons'!W$5:W$1012,'PIB Mpal 2015-2022 Cons'!$A$5:$A$1012,$W$2,'PIB Mpal 2015-2022 Cons'!$E$5:$E$1012,$A55)</f>
        <v>862.6047871383581</v>
      </c>
      <c r="U55" s="51">
        <f>SUMIFS('PIB Mpal 2015-2022 Cons'!X$5:X$1012,'PIB Mpal 2015-2022 Cons'!$A$5:$A$1012,$W$2,'PIB Mpal 2015-2022 Cons'!$E$5:$E$1012,$A55)</f>
        <v>91.64060290594514</v>
      </c>
      <c r="V55" s="53">
        <f>SUMIFS('PIB Mpal 2015-2022 Cons'!Y$5:Y$1012,'PIB Mpal 2015-2022 Cons'!$A$5:$A$1012,$W$2,'PIB Mpal 2015-2022 Cons'!$E$5:$E$1012,$A55)</f>
        <v>954.2453900443032</v>
      </c>
      <c r="W55" s="94">
        <f t="shared" si="3"/>
        <v>0.0065067819494305686</v>
      </c>
      <c r="X55" s="273">
        <f>INDEX(POBLACION!$C$4:$W$128,MATCH(A55,POBLACION!$A$4:$A$128,0),MATCH($W$2,POBLACION!$C$3:$W$3,0))</f>
        <v>23193</v>
      </c>
      <c r="Y55" s="263">
        <f t="shared" si="5"/>
        <v>37192.462688671505</v>
      </c>
      <c r="Z55" s="275">
        <f t="shared" si="6"/>
        <v>41143.6808538914</v>
      </c>
      <c r="AA55" s="278">
        <f t="shared" si="7"/>
        <v>4.570454936000557</v>
      </c>
      <c r="AB55" s="278">
        <f t="shared" si="7"/>
        <v>4.614303142561054</v>
      </c>
    </row>
    <row r="56" spans="1:28" ht="15">
      <c r="A56" s="35" t="s">
        <v>235</v>
      </c>
      <c r="B56" s="32" t="s">
        <v>73</v>
      </c>
      <c r="C56" s="33" t="s">
        <v>362</v>
      </c>
      <c r="D56" s="32" t="s">
        <v>89</v>
      </c>
      <c r="E56" s="51">
        <f>SUMIFS('PIB Mpal 2015-2022 Cons'!H$5:H$1012,'PIB Mpal 2015-2022 Cons'!$A$5:$A$1012,$W$2,'PIB Mpal 2015-2022 Cons'!$E$5:$E$1012,$A56)</f>
        <v>177.18757392498634</v>
      </c>
      <c r="F56" s="51">
        <f>SUMIFS('PIB Mpal 2015-2022 Cons'!I$5:I$1012,'PIB Mpal 2015-2022 Cons'!$A$5:$A$1012,$W$2,'PIB Mpal 2015-2022 Cons'!$E$5:$E$1012,$A56)</f>
        <v>90.97225186544209</v>
      </c>
      <c r="G56" s="51">
        <f>SUMIFS('PIB Mpal 2015-2022 Cons'!K$5:K$1012,'PIB Mpal 2015-2022 Cons'!$A$5:$A$1012,$W$2,'PIB Mpal 2015-2022 Cons'!$E$5:$E$1012,$A56)</f>
        <v>223.9375557465684</v>
      </c>
      <c r="H56" s="51">
        <f>SUMIFS('PIB Mpal 2015-2022 Cons'!L$5:L$1012,'PIB Mpal 2015-2022 Cons'!$A$5:$A$1012,$W$2,'PIB Mpal 2015-2022 Cons'!$E$5:$E$1012,$A56)</f>
        <v>49.483278775603615</v>
      </c>
      <c r="I56" s="51">
        <f>SUMIFS('PIB Mpal 2015-2022 Cons'!N$5:N$1012,'PIB Mpal 2015-2022 Cons'!$A$5:$A$1012,$W$2,'PIB Mpal 2015-2022 Cons'!$E$5:$E$1012,$A56)</f>
        <v>32.60015757456473</v>
      </c>
      <c r="J56" s="51">
        <f>SUMIFS('PIB Mpal 2015-2022 Cons'!O$5:O$1012,'PIB Mpal 2015-2022 Cons'!$A$5:$A$1012,$W$2,'PIB Mpal 2015-2022 Cons'!$E$5:$E$1012,$A56)</f>
        <v>100.51065914107076</v>
      </c>
      <c r="K56" s="51">
        <f>SUMIFS('PIB Mpal 2015-2022 Cons'!P$5:P$1012,'PIB Mpal 2015-2022 Cons'!$A$5:$A$1012,$W$2,'PIB Mpal 2015-2022 Cons'!$E$5:$E$1012,$A56)</f>
        <v>15.952034262789118</v>
      </c>
      <c r="L56" s="51">
        <f>SUMIFS('PIB Mpal 2015-2022 Cons'!Q$5:Q$1012,'PIB Mpal 2015-2022 Cons'!$A$5:$A$1012,$W$2,'PIB Mpal 2015-2022 Cons'!$E$5:$E$1012,$A56)</f>
        <v>13.083584846783229</v>
      </c>
      <c r="M56" s="51">
        <f>SUMIFS('PIB Mpal 2015-2022 Cons'!R$5:R$1012,'PIB Mpal 2015-2022 Cons'!$A$5:$A$1012,$W$2,'PIB Mpal 2015-2022 Cons'!$E$5:$E$1012,$A56)</f>
        <v>48.16167642926829</v>
      </c>
      <c r="N56" s="51">
        <f>SUMIFS('PIB Mpal 2015-2022 Cons'!S$5:S$1012,'PIB Mpal 2015-2022 Cons'!$A$5:$A$1012,$W$2,'PIB Mpal 2015-2022 Cons'!$E$5:$E$1012,$A56)</f>
        <v>72.17401876753236</v>
      </c>
      <c r="O56" s="51">
        <f>SUMIFS('PIB Mpal 2015-2022 Cons'!T$5:T$1012,'PIB Mpal 2015-2022 Cons'!$A$5:$A$1012,$W$2,'PIB Mpal 2015-2022 Cons'!$E$5:$E$1012,$A56)</f>
        <v>134.40566377190137</v>
      </c>
      <c r="P56" s="153">
        <f>SUMIFS('PIB Mpal 2015-2022 Cons'!U$5:U$1012,'PIB Mpal 2015-2022 Cons'!$A$5:$A$1012,$W$2,'PIB Mpal 2015-2022 Cons'!$E$5:$E$1012,$A56)</f>
        <v>24.96098834678104</v>
      </c>
      <c r="Q56" s="220">
        <f>SUMIFS('PIB Mpal 2015-2022 Cons'!J$5:J$1012,'PIB Mpal 2015-2022 Cons'!$A$5:$A$1012,$W$2,'PIB Mpal 2015-2022 Cons'!$E$5:$E$1012,$A56)</f>
        <v>268.15982579042844</v>
      </c>
      <c r="R56" s="101">
        <f>SUMIFS('PIB Mpal 2015-2022 Cons'!M$5:M$1012,'PIB Mpal 2015-2022 Cons'!$A$5:$A$1012,$W$2,'PIB Mpal 2015-2022 Cons'!$E$5:$E$1012,$A56)</f>
        <v>273.420834522172</v>
      </c>
      <c r="S56" s="53">
        <f>SUMIFS('PIB Mpal 2015-2022 Cons'!V$5:V$1012,'PIB Mpal 2015-2022 Cons'!$A$5:$A$1012,$W$2,'PIB Mpal 2015-2022 Cons'!$E$5:$E$1012,$A56)</f>
        <v>441.8487831406909</v>
      </c>
      <c r="T56" s="156">
        <f>SUMIFS('PIB Mpal 2015-2022 Cons'!W$5:W$1012,'PIB Mpal 2015-2022 Cons'!$A$5:$A$1012,$W$2,'PIB Mpal 2015-2022 Cons'!$E$5:$E$1012,$A56)</f>
        <v>983.4294434532912</v>
      </c>
      <c r="U56" s="51">
        <f>SUMIFS('PIB Mpal 2015-2022 Cons'!X$5:X$1012,'PIB Mpal 2015-2022 Cons'!$A$5:$A$1012,$W$2,'PIB Mpal 2015-2022 Cons'!$E$5:$E$1012,$A56)</f>
        <v>118.46802479133505</v>
      </c>
      <c r="V56" s="53">
        <f>SUMIFS('PIB Mpal 2015-2022 Cons'!Y$5:Y$1012,'PIB Mpal 2015-2022 Cons'!$A$5:$A$1012,$W$2,'PIB Mpal 2015-2022 Cons'!$E$5:$E$1012,$A56)</f>
        <v>1101.8974682446262</v>
      </c>
      <c r="W56" s="94">
        <f t="shared" si="3"/>
        <v>0.007513587837363826</v>
      </c>
      <c r="X56" s="273">
        <f>INDEX(POBLACION!$C$4:$W$128,MATCH(A56,POBLACION!$A$4:$A$128,0),MATCH($W$2,POBLACION!$C$3:$W$3,0))</f>
        <v>38420</v>
      </c>
      <c r="Y56" s="263">
        <f t="shared" si="5"/>
        <v>25596.810084677025</v>
      </c>
      <c r="Z56" s="275">
        <f t="shared" si="6"/>
        <v>28680.3089079809</v>
      </c>
      <c r="AA56" s="278">
        <f t="shared" si="7"/>
        <v>4.408185846212554</v>
      </c>
      <c r="AB56" s="278">
        <f t="shared" si="7"/>
        <v>4.457583824691335</v>
      </c>
    </row>
    <row r="57" spans="1:28" ht="15">
      <c r="A57" s="35" t="s">
        <v>236</v>
      </c>
      <c r="B57" s="32" t="s">
        <v>73</v>
      </c>
      <c r="C57" s="33" t="s">
        <v>362</v>
      </c>
      <c r="D57" s="32" t="s">
        <v>90</v>
      </c>
      <c r="E57" s="51">
        <f>SUMIFS('PIB Mpal 2015-2022 Cons'!H$5:H$1012,'PIB Mpal 2015-2022 Cons'!$A$5:$A$1012,$W$2,'PIB Mpal 2015-2022 Cons'!$E$5:$E$1012,$A57)</f>
        <v>7.353398259466306</v>
      </c>
      <c r="F57" s="51">
        <f>SUMIFS('PIB Mpal 2015-2022 Cons'!I$5:I$1012,'PIB Mpal 2015-2022 Cons'!$A$5:$A$1012,$W$2,'PIB Mpal 2015-2022 Cons'!$E$5:$E$1012,$A57)</f>
        <v>5.5196278582246014</v>
      </c>
      <c r="G57" s="51">
        <f>SUMIFS('PIB Mpal 2015-2022 Cons'!K$5:K$1012,'PIB Mpal 2015-2022 Cons'!$A$5:$A$1012,$W$2,'PIB Mpal 2015-2022 Cons'!$E$5:$E$1012,$A57)</f>
        <v>5.574954426897547</v>
      </c>
      <c r="H57" s="51">
        <f>SUMIFS('PIB Mpal 2015-2022 Cons'!L$5:L$1012,'PIB Mpal 2015-2022 Cons'!$A$5:$A$1012,$W$2,'PIB Mpal 2015-2022 Cons'!$E$5:$E$1012,$A57)</f>
        <v>0.24379122503049078</v>
      </c>
      <c r="I57" s="51">
        <f>SUMIFS('PIB Mpal 2015-2022 Cons'!N$5:N$1012,'PIB Mpal 2015-2022 Cons'!$A$5:$A$1012,$W$2,'PIB Mpal 2015-2022 Cons'!$E$5:$E$1012,$A57)</f>
        <v>17.270237858384263</v>
      </c>
      <c r="J57" s="51">
        <f>SUMIFS('PIB Mpal 2015-2022 Cons'!O$5:O$1012,'PIB Mpal 2015-2022 Cons'!$A$5:$A$1012,$W$2,'PIB Mpal 2015-2022 Cons'!$E$5:$E$1012,$A57)</f>
        <v>7.5661788846519284</v>
      </c>
      <c r="K57" s="51">
        <f>SUMIFS('PIB Mpal 2015-2022 Cons'!P$5:P$1012,'PIB Mpal 2015-2022 Cons'!$A$5:$A$1012,$W$2,'PIB Mpal 2015-2022 Cons'!$E$5:$E$1012,$A57)</f>
        <v>1.4710166523418988</v>
      </c>
      <c r="L57" s="51">
        <f>SUMIFS('PIB Mpal 2015-2022 Cons'!Q$5:Q$1012,'PIB Mpal 2015-2022 Cons'!$A$5:$A$1012,$W$2,'PIB Mpal 2015-2022 Cons'!$E$5:$E$1012,$A57)</f>
        <v>0.8175350133699983</v>
      </c>
      <c r="M57" s="51">
        <f>SUMIFS('PIB Mpal 2015-2022 Cons'!R$5:R$1012,'PIB Mpal 2015-2022 Cons'!$A$5:$A$1012,$W$2,'PIB Mpal 2015-2022 Cons'!$E$5:$E$1012,$A57)</f>
        <v>5.667420907116853</v>
      </c>
      <c r="N57" s="51">
        <f>SUMIFS('PIB Mpal 2015-2022 Cons'!S$5:S$1012,'PIB Mpal 2015-2022 Cons'!$A$5:$A$1012,$W$2,'PIB Mpal 2015-2022 Cons'!$E$5:$E$1012,$A57)</f>
        <v>15.236262821193934</v>
      </c>
      <c r="O57" s="51">
        <f>SUMIFS('PIB Mpal 2015-2022 Cons'!T$5:T$1012,'PIB Mpal 2015-2022 Cons'!$A$5:$A$1012,$W$2,'PIB Mpal 2015-2022 Cons'!$E$5:$E$1012,$A57)</f>
        <v>9.599400247023919</v>
      </c>
      <c r="P57" s="153">
        <f>SUMIFS('PIB Mpal 2015-2022 Cons'!U$5:U$1012,'PIB Mpal 2015-2022 Cons'!$A$5:$A$1012,$W$2,'PIB Mpal 2015-2022 Cons'!$E$5:$E$1012,$A57)</f>
        <v>3.0974436749393304</v>
      </c>
      <c r="Q57" s="220">
        <f>SUMIFS('PIB Mpal 2015-2022 Cons'!J$5:J$1012,'PIB Mpal 2015-2022 Cons'!$A$5:$A$1012,$W$2,'PIB Mpal 2015-2022 Cons'!$E$5:$E$1012,$A57)</f>
        <v>12.873026117690907</v>
      </c>
      <c r="R57" s="101">
        <f>SUMIFS('PIB Mpal 2015-2022 Cons'!M$5:M$1012,'PIB Mpal 2015-2022 Cons'!$A$5:$A$1012,$W$2,'PIB Mpal 2015-2022 Cons'!$E$5:$E$1012,$A57)</f>
        <v>5.818745651928038</v>
      </c>
      <c r="S57" s="53">
        <f>SUMIFS('PIB Mpal 2015-2022 Cons'!V$5:V$1012,'PIB Mpal 2015-2022 Cons'!$A$5:$A$1012,$W$2,'PIB Mpal 2015-2022 Cons'!$E$5:$E$1012,$A57)</f>
        <v>60.72549605902212</v>
      </c>
      <c r="T57" s="156">
        <f>SUMIFS('PIB Mpal 2015-2022 Cons'!W$5:W$1012,'PIB Mpal 2015-2022 Cons'!$A$5:$A$1012,$W$2,'PIB Mpal 2015-2022 Cons'!$E$5:$E$1012,$A57)</f>
        <v>79.41726782864107</v>
      </c>
      <c r="U57" s="51">
        <f>SUMIFS('PIB Mpal 2015-2022 Cons'!X$5:X$1012,'PIB Mpal 2015-2022 Cons'!$A$5:$A$1012,$W$2,'PIB Mpal 2015-2022 Cons'!$E$5:$E$1012,$A57)</f>
        <v>9.476338311855542</v>
      </c>
      <c r="V57" s="53">
        <f>SUMIFS('PIB Mpal 2015-2022 Cons'!Y$5:Y$1012,'PIB Mpal 2015-2022 Cons'!$A$5:$A$1012,$W$2,'PIB Mpal 2015-2022 Cons'!$E$5:$E$1012,$A57)</f>
        <v>88.89360614049662</v>
      </c>
      <c r="W57" s="94">
        <f t="shared" si="3"/>
        <v>0.0006061452514095137</v>
      </c>
      <c r="X57" s="273">
        <f>INDEX(POBLACION!$C$4:$W$128,MATCH(A57,POBLACION!$A$4:$A$128,0),MATCH($W$2,POBLACION!$C$3:$W$3,0))</f>
        <v>5185</v>
      </c>
      <c r="Y57" s="263">
        <f t="shared" si="5"/>
        <v>15316.734393180535</v>
      </c>
      <c r="Z57" s="275">
        <f t="shared" si="6"/>
        <v>17144.37919778141</v>
      </c>
      <c r="AA57" s="278">
        <f t="shared" si="7"/>
        <v>4.185166181341067</v>
      </c>
      <c r="AB57" s="278">
        <f t="shared" si="7"/>
        <v>4.234121763824882</v>
      </c>
    </row>
    <row r="58" spans="1:28" ht="15">
      <c r="A58" s="35" t="s">
        <v>237</v>
      </c>
      <c r="B58" s="32" t="s">
        <v>73</v>
      </c>
      <c r="C58" s="33" t="s">
        <v>362</v>
      </c>
      <c r="D58" s="32" t="s">
        <v>91</v>
      </c>
      <c r="E58" s="51">
        <f>SUMIFS('PIB Mpal 2015-2022 Cons'!H$5:H$1012,'PIB Mpal 2015-2022 Cons'!$A$5:$A$1012,$W$2,'PIB Mpal 2015-2022 Cons'!$E$5:$E$1012,$A58)</f>
        <v>6.8586002001489765</v>
      </c>
      <c r="F58" s="51">
        <f>SUMIFS('PIB Mpal 2015-2022 Cons'!I$5:I$1012,'PIB Mpal 2015-2022 Cons'!$A$5:$A$1012,$W$2,'PIB Mpal 2015-2022 Cons'!$E$5:$E$1012,$A58)</f>
        <v>3.7307781794032255</v>
      </c>
      <c r="G58" s="51">
        <f>SUMIFS('PIB Mpal 2015-2022 Cons'!K$5:K$1012,'PIB Mpal 2015-2022 Cons'!$A$5:$A$1012,$W$2,'PIB Mpal 2015-2022 Cons'!$E$5:$E$1012,$A58)</f>
        <v>1.0429247259382384</v>
      </c>
      <c r="H58" s="51">
        <f>SUMIFS('PIB Mpal 2015-2022 Cons'!L$5:L$1012,'PIB Mpal 2015-2022 Cons'!$A$5:$A$1012,$W$2,'PIB Mpal 2015-2022 Cons'!$E$5:$E$1012,$A58)</f>
        <v>7.070656036047647</v>
      </c>
      <c r="I58" s="51">
        <f>SUMIFS('PIB Mpal 2015-2022 Cons'!N$5:N$1012,'PIB Mpal 2015-2022 Cons'!$A$5:$A$1012,$W$2,'PIB Mpal 2015-2022 Cons'!$E$5:$E$1012,$A58)</f>
        <v>3.6955628608064788</v>
      </c>
      <c r="J58" s="51">
        <f>SUMIFS('PIB Mpal 2015-2022 Cons'!O$5:O$1012,'PIB Mpal 2015-2022 Cons'!$A$5:$A$1012,$W$2,'PIB Mpal 2015-2022 Cons'!$E$5:$E$1012,$A58)</f>
        <v>29.76442479590887</v>
      </c>
      <c r="K58" s="51">
        <f>SUMIFS('PIB Mpal 2015-2022 Cons'!P$5:P$1012,'PIB Mpal 2015-2022 Cons'!$A$5:$A$1012,$W$2,'PIB Mpal 2015-2022 Cons'!$E$5:$E$1012,$A58)</f>
        <v>4.927274172667079</v>
      </c>
      <c r="L58" s="51">
        <f>SUMIFS('PIB Mpal 2015-2022 Cons'!Q$5:Q$1012,'PIB Mpal 2015-2022 Cons'!$A$5:$A$1012,$W$2,'PIB Mpal 2015-2022 Cons'!$E$5:$E$1012,$A58)</f>
        <v>1.8605648148701348</v>
      </c>
      <c r="M58" s="51">
        <f>SUMIFS('PIB Mpal 2015-2022 Cons'!R$5:R$1012,'PIB Mpal 2015-2022 Cons'!$A$5:$A$1012,$W$2,'PIB Mpal 2015-2022 Cons'!$E$5:$E$1012,$A58)</f>
        <v>11.76361816687485</v>
      </c>
      <c r="N58" s="51">
        <f>SUMIFS('PIB Mpal 2015-2022 Cons'!S$5:S$1012,'PIB Mpal 2015-2022 Cons'!$A$5:$A$1012,$W$2,'PIB Mpal 2015-2022 Cons'!$E$5:$E$1012,$A58)</f>
        <v>13.193764583335163</v>
      </c>
      <c r="O58" s="51">
        <f>SUMIFS('PIB Mpal 2015-2022 Cons'!T$5:T$1012,'PIB Mpal 2015-2022 Cons'!$A$5:$A$1012,$W$2,'PIB Mpal 2015-2022 Cons'!$E$5:$E$1012,$A58)</f>
        <v>29.929318832588816</v>
      </c>
      <c r="P58" s="153">
        <f>SUMIFS('PIB Mpal 2015-2022 Cons'!U$5:U$1012,'PIB Mpal 2015-2022 Cons'!$A$5:$A$1012,$W$2,'PIB Mpal 2015-2022 Cons'!$E$5:$E$1012,$A58)</f>
        <v>9.363094762558434</v>
      </c>
      <c r="Q58" s="220">
        <f>SUMIFS('PIB Mpal 2015-2022 Cons'!J$5:J$1012,'PIB Mpal 2015-2022 Cons'!$A$5:$A$1012,$W$2,'PIB Mpal 2015-2022 Cons'!$E$5:$E$1012,$A58)</f>
        <v>10.589378379552201</v>
      </c>
      <c r="R58" s="101">
        <f>SUMIFS('PIB Mpal 2015-2022 Cons'!M$5:M$1012,'PIB Mpal 2015-2022 Cons'!$A$5:$A$1012,$W$2,'PIB Mpal 2015-2022 Cons'!$E$5:$E$1012,$A58)</f>
        <v>8.113580761985885</v>
      </c>
      <c r="S58" s="53">
        <f>SUMIFS('PIB Mpal 2015-2022 Cons'!V$5:V$1012,'PIB Mpal 2015-2022 Cons'!$A$5:$A$1012,$W$2,'PIB Mpal 2015-2022 Cons'!$E$5:$E$1012,$A58)</f>
        <v>104.49762298960982</v>
      </c>
      <c r="T58" s="156">
        <f>SUMIFS('PIB Mpal 2015-2022 Cons'!W$5:W$1012,'PIB Mpal 2015-2022 Cons'!$A$5:$A$1012,$W$2,'PIB Mpal 2015-2022 Cons'!$E$5:$E$1012,$A58)</f>
        <v>123.20058213114791</v>
      </c>
      <c r="U58" s="51">
        <f>SUMIFS('PIB Mpal 2015-2022 Cons'!X$5:X$1012,'PIB Mpal 2015-2022 Cons'!$A$5:$A$1012,$W$2,'PIB Mpal 2015-2022 Cons'!$E$5:$E$1012,$A58)</f>
        <v>13.230933370267403</v>
      </c>
      <c r="V58" s="53">
        <f>SUMIFS('PIB Mpal 2015-2022 Cons'!Y$5:Y$1012,'PIB Mpal 2015-2022 Cons'!$A$5:$A$1012,$W$2,'PIB Mpal 2015-2022 Cons'!$E$5:$E$1012,$A58)</f>
        <v>136.4315155014153</v>
      </c>
      <c r="W58" s="94">
        <f t="shared" si="3"/>
        <v>0.0009302954267946222</v>
      </c>
      <c r="X58" s="273">
        <f>INDEX(POBLACION!$C$4:$W$128,MATCH(A58,POBLACION!$A$4:$A$128,0),MATCH($W$2,POBLACION!$C$3:$W$3,0))</f>
        <v>14455</v>
      </c>
      <c r="Y58" s="263">
        <f t="shared" si="5"/>
        <v>8523.042693265163</v>
      </c>
      <c r="Z58" s="275">
        <f t="shared" si="6"/>
        <v>9438.361501308565</v>
      </c>
      <c r="AA58" s="278">
        <f t="shared" si="7"/>
        <v>3.930594663897607</v>
      </c>
      <c r="AB58" s="278">
        <f t="shared" si="7"/>
        <v>3.9748966073592147</v>
      </c>
    </row>
    <row r="59" spans="1:28" ht="15.75" thickBot="1">
      <c r="A59" s="35" t="s">
        <v>238</v>
      </c>
      <c r="B59" s="64" t="s">
        <v>73</v>
      </c>
      <c r="C59" s="63" t="s">
        <v>362</v>
      </c>
      <c r="D59" s="64" t="s">
        <v>92</v>
      </c>
      <c r="E59" s="98">
        <f>SUMIFS('PIB Mpal 2015-2022 Cons'!H$5:H$1012,'PIB Mpal 2015-2022 Cons'!$A$5:$A$1012,$W$2,'PIB Mpal 2015-2022 Cons'!$E$5:$E$1012,$A59)</f>
        <v>19.116546534206094</v>
      </c>
      <c r="F59" s="98">
        <f>SUMIFS('PIB Mpal 2015-2022 Cons'!I$5:I$1012,'PIB Mpal 2015-2022 Cons'!$A$5:$A$1012,$W$2,'PIB Mpal 2015-2022 Cons'!$E$5:$E$1012,$A59)</f>
        <v>9.873380379148498</v>
      </c>
      <c r="G59" s="98">
        <f>SUMIFS('PIB Mpal 2015-2022 Cons'!K$5:K$1012,'PIB Mpal 2015-2022 Cons'!$A$5:$A$1012,$W$2,'PIB Mpal 2015-2022 Cons'!$E$5:$E$1012,$A59)</f>
        <v>121.20291853333869</v>
      </c>
      <c r="H59" s="98">
        <f>SUMIFS('PIB Mpal 2015-2022 Cons'!L$5:L$1012,'PIB Mpal 2015-2022 Cons'!$A$5:$A$1012,$W$2,'PIB Mpal 2015-2022 Cons'!$E$5:$E$1012,$A59)</f>
        <v>24.102639973746392</v>
      </c>
      <c r="I59" s="98">
        <f>SUMIFS('PIB Mpal 2015-2022 Cons'!N$5:N$1012,'PIB Mpal 2015-2022 Cons'!$A$5:$A$1012,$W$2,'PIB Mpal 2015-2022 Cons'!$E$5:$E$1012,$A59)</f>
        <v>29.348280363374215</v>
      </c>
      <c r="J59" s="98">
        <f>SUMIFS('PIB Mpal 2015-2022 Cons'!O$5:O$1012,'PIB Mpal 2015-2022 Cons'!$A$5:$A$1012,$W$2,'PIB Mpal 2015-2022 Cons'!$E$5:$E$1012,$A59)</f>
        <v>100.4079987533104</v>
      </c>
      <c r="K59" s="98">
        <f>SUMIFS('PIB Mpal 2015-2022 Cons'!P$5:P$1012,'PIB Mpal 2015-2022 Cons'!$A$5:$A$1012,$W$2,'PIB Mpal 2015-2022 Cons'!$E$5:$E$1012,$A59)</f>
        <v>16.872039691714495</v>
      </c>
      <c r="L59" s="98">
        <f>SUMIFS('PIB Mpal 2015-2022 Cons'!Q$5:Q$1012,'PIB Mpal 2015-2022 Cons'!$A$5:$A$1012,$W$2,'PIB Mpal 2015-2022 Cons'!$E$5:$E$1012,$A59)</f>
        <v>16.489013448870804</v>
      </c>
      <c r="M59" s="98">
        <f>SUMIFS('PIB Mpal 2015-2022 Cons'!R$5:R$1012,'PIB Mpal 2015-2022 Cons'!$A$5:$A$1012,$W$2,'PIB Mpal 2015-2022 Cons'!$E$5:$E$1012,$A59)</f>
        <v>41.304635625398625</v>
      </c>
      <c r="N59" s="98">
        <f>SUMIFS('PIB Mpal 2015-2022 Cons'!S$5:S$1012,'PIB Mpal 2015-2022 Cons'!$A$5:$A$1012,$W$2,'PIB Mpal 2015-2022 Cons'!$E$5:$E$1012,$A59)</f>
        <v>54.91921192809024</v>
      </c>
      <c r="O59" s="98">
        <f>SUMIFS('PIB Mpal 2015-2022 Cons'!T$5:T$1012,'PIB Mpal 2015-2022 Cons'!$A$5:$A$1012,$W$2,'PIB Mpal 2015-2022 Cons'!$E$5:$E$1012,$A59)</f>
        <v>87.68817893054616</v>
      </c>
      <c r="P59" s="154">
        <f>SUMIFS('PIB Mpal 2015-2022 Cons'!U$5:U$1012,'PIB Mpal 2015-2022 Cons'!$A$5:$A$1012,$W$2,'PIB Mpal 2015-2022 Cons'!$E$5:$E$1012,$A59)</f>
        <v>26.65052271366611</v>
      </c>
      <c r="Q59" s="220">
        <f>SUMIFS('PIB Mpal 2015-2022 Cons'!J$5:J$1012,'PIB Mpal 2015-2022 Cons'!$A$5:$A$1012,$W$2,'PIB Mpal 2015-2022 Cons'!$E$5:$E$1012,$A59)</f>
        <v>28.989926913354594</v>
      </c>
      <c r="R59" s="101">
        <f>SUMIFS('PIB Mpal 2015-2022 Cons'!M$5:M$1012,'PIB Mpal 2015-2022 Cons'!$A$5:$A$1012,$W$2,'PIB Mpal 2015-2022 Cons'!$E$5:$E$1012,$A59)</f>
        <v>145.3055585070851</v>
      </c>
      <c r="S59" s="99">
        <f>SUMIFS('PIB Mpal 2015-2022 Cons'!V$5:V$1012,'PIB Mpal 2015-2022 Cons'!$A$5:$A$1012,$W$2,'PIB Mpal 2015-2022 Cons'!$E$5:$E$1012,$A59)</f>
        <v>373.679881454971</v>
      </c>
      <c r="T59" s="157">
        <f>SUMIFS('PIB Mpal 2015-2022 Cons'!W$5:W$1012,'PIB Mpal 2015-2022 Cons'!$A$5:$A$1012,$W$2,'PIB Mpal 2015-2022 Cons'!$E$5:$E$1012,$A59)</f>
        <v>547.9753668754106</v>
      </c>
      <c r="U59" s="98">
        <f>SUMIFS('PIB Mpal 2015-2022 Cons'!X$5:X$1012,'PIB Mpal 2015-2022 Cons'!$A$5:$A$1012,$W$2,'PIB Mpal 2015-2022 Cons'!$E$5:$E$1012,$A59)</f>
        <v>57.89276745192744</v>
      </c>
      <c r="V59" s="99">
        <f>SUMIFS('PIB Mpal 2015-2022 Cons'!Y$5:Y$1012,'PIB Mpal 2015-2022 Cons'!$A$5:$A$1012,$W$2,'PIB Mpal 2015-2022 Cons'!$E$5:$E$1012,$A59)</f>
        <v>605.868134327338</v>
      </c>
      <c r="W59" s="100">
        <f t="shared" si="3"/>
        <v>0.004131276798720787</v>
      </c>
      <c r="X59" s="273">
        <f>INDEX(POBLACION!$C$4:$W$128,MATCH(A59,POBLACION!$A$4:$A$128,0),MATCH($W$2,POBLACION!$C$3:$W$3,0))</f>
        <v>43702</v>
      </c>
      <c r="Y59" s="263">
        <f t="shared" si="5"/>
        <v>12538.908216452579</v>
      </c>
      <c r="Z59" s="275">
        <f t="shared" si="6"/>
        <v>13863.624875917303</v>
      </c>
      <c r="AA59" s="278">
        <f t="shared" si="7"/>
        <v>4.098259723399623</v>
      </c>
      <c r="AB59" s="278">
        <f t="shared" si="7"/>
        <v>4.141876798658313</v>
      </c>
    </row>
    <row r="60" spans="1:28" ht="15.75" thickBot="1">
      <c r="A60" s="118" t="s">
        <v>93</v>
      </c>
      <c r="B60" s="121" t="s">
        <v>366</v>
      </c>
      <c r="C60" s="119"/>
      <c r="D60" s="114"/>
      <c r="E60" s="115">
        <f>SUM(E61:E79)</f>
        <v>470.4738999069805</v>
      </c>
      <c r="F60" s="115">
        <f aca="true" t="shared" si="16" ref="F60:V60">SUM(F61:F79)</f>
        <v>447.6124476216999</v>
      </c>
      <c r="G60" s="115">
        <f t="shared" si="16"/>
        <v>57.59712054799949</v>
      </c>
      <c r="H60" s="115">
        <f t="shared" si="16"/>
        <v>108.1083078273281</v>
      </c>
      <c r="I60" s="115">
        <f t="shared" si="16"/>
        <v>150.442254540692</v>
      </c>
      <c r="J60" s="115">
        <f t="shared" si="16"/>
        <v>397.0747012344537</v>
      </c>
      <c r="K60" s="115">
        <f t="shared" si="16"/>
        <v>78.5645644774407</v>
      </c>
      <c r="L60" s="115">
        <f t="shared" si="16"/>
        <v>33.60147913077566</v>
      </c>
      <c r="M60" s="115">
        <f t="shared" si="16"/>
        <v>227.88448392236663</v>
      </c>
      <c r="N60" s="115">
        <f t="shared" si="16"/>
        <v>247.8619978825212</v>
      </c>
      <c r="O60" s="115">
        <f t="shared" si="16"/>
        <v>425.2067499339369</v>
      </c>
      <c r="P60" s="125">
        <f t="shared" si="16"/>
        <v>108.1857017411112</v>
      </c>
      <c r="Q60" s="196">
        <f t="shared" si="16"/>
        <v>918.0863475286804</v>
      </c>
      <c r="R60" s="115">
        <f t="shared" si="16"/>
        <v>165.70542837532759</v>
      </c>
      <c r="S60" s="116">
        <f t="shared" si="16"/>
        <v>1668.8219328632981</v>
      </c>
      <c r="T60" s="189">
        <f t="shared" si="16"/>
        <v>2752.613708767306</v>
      </c>
      <c r="U60" s="115">
        <f t="shared" si="16"/>
        <v>347.8956906317357</v>
      </c>
      <c r="V60" s="116">
        <f t="shared" si="16"/>
        <v>3100.5093993990413</v>
      </c>
      <c r="W60" s="117">
        <f t="shared" si="3"/>
        <v>0.02114166733686065</v>
      </c>
      <c r="X60" s="211">
        <f aca="true" t="shared" si="17" ref="X60">SUM(X61:X79)</f>
        <v>218448</v>
      </c>
      <c r="Y60" s="263">
        <f t="shared" si="5"/>
        <v>12600.773221852825</v>
      </c>
      <c r="Z60" s="275">
        <f t="shared" si="6"/>
        <v>14193.352190906033</v>
      </c>
      <c r="AA60" s="278">
        <f t="shared" si="7"/>
        <v>4.100397195568414</v>
      </c>
      <c r="AB60" s="278">
        <f t="shared" si="7"/>
        <v>4.152084979395394</v>
      </c>
    </row>
    <row r="61" spans="1:28" ht="15">
      <c r="A61" s="35" t="s">
        <v>239</v>
      </c>
      <c r="B61" s="103" t="s">
        <v>95</v>
      </c>
      <c r="C61" s="110" t="s">
        <v>367</v>
      </c>
      <c r="D61" s="103" t="s">
        <v>96</v>
      </c>
      <c r="E61" s="111">
        <f>SUMIFS('PIB Mpal 2015-2022 Cons'!H$5:H$1012,'PIB Mpal 2015-2022 Cons'!$A$5:$A$1012,$W$2,'PIB Mpal 2015-2022 Cons'!$E$5:$E$1012,$A61)</f>
        <v>5.369860993658266</v>
      </c>
      <c r="F61" s="111">
        <f>SUMIFS('PIB Mpal 2015-2022 Cons'!I$5:I$1012,'PIB Mpal 2015-2022 Cons'!$A$5:$A$1012,$W$2,'PIB Mpal 2015-2022 Cons'!$E$5:$E$1012,$A61)</f>
        <v>2.7570126986710273</v>
      </c>
      <c r="G61" s="111">
        <f>SUMIFS('PIB Mpal 2015-2022 Cons'!K$5:K$1012,'PIB Mpal 2015-2022 Cons'!$A$5:$A$1012,$W$2,'PIB Mpal 2015-2022 Cons'!$E$5:$E$1012,$A61)</f>
        <v>1.0402385073662992</v>
      </c>
      <c r="H61" s="111">
        <f>SUMIFS('PIB Mpal 2015-2022 Cons'!L$5:L$1012,'PIB Mpal 2015-2022 Cons'!$A$5:$A$1012,$W$2,'PIB Mpal 2015-2022 Cons'!$E$5:$E$1012,$A61)</f>
        <v>1.1034848721542756</v>
      </c>
      <c r="I61" s="111">
        <f>SUMIFS('PIB Mpal 2015-2022 Cons'!N$5:N$1012,'PIB Mpal 2015-2022 Cons'!$A$5:$A$1012,$W$2,'PIB Mpal 2015-2022 Cons'!$E$5:$E$1012,$A61)</f>
        <v>2.22696124431104</v>
      </c>
      <c r="J61" s="111">
        <f>SUMIFS('PIB Mpal 2015-2022 Cons'!O$5:O$1012,'PIB Mpal 2015-2022 Cons'!$A$5:$A$1012,$W$2,'PIB Mpal 2015-2022 Cons'!$E$5:$E$1012,$A61)</f>
        <v>2.3005713896839106</v>
      </c>
      <c r="K61" s="111">
        <f>SUMIFS('PIB Mpal 2015-2022 Cons'!P$5:P$1012,'PIB Mpal 2015-2022 Cons'!$A$5:$A$1012,$W$2,'PIB Mpal 2015-2022 Cons'!$E$5:$E$1012,$A61)</f>
        <v>0.616350443198937</v>
      </c>
      <c r="L61" s="111">
        <f>SUMIFS('PIB Mpal 2015-2022 Cons'!Q$5:Q$1012,'PIB Mpal 2015-2022 Cons'!$A$5:$A$1012,$W$2,'PIB Mpal 2015-2022 Cons'!$E$5:$E$1012,$A61)</f>
        <v>0.1681985444810459</v>
      </c>
      <c r="M61" s="111">
        <f>SUMIFS('PIB Mpal 2015-2022 Cons'!R$5:R$1012,'PIB Mpal 2015-2022 Cons'!$A$5:$A$1012,$W$2,'PIB Mpal 2015-2022 Cons'!$E$5:$E$1012,$A61)</f>
        <v>1.9254926017464364</v>
      </c>
      <c r="N61" s="111">
        <f>SUMIFS('PIB Mpal 2015-2022 Cons'!S$5:S$1012,'PIB Mpal 2015-2022 Cons'!$A$5:$A$1012,$W$2,'PIB Mpal 2015-2022 Cons'!$E$5:$E$1012,$A61)</f>
        <v>2.815243341128567</v>
      </c>
      <c r="O61" s="111">
        <f>SUMIFS('PIB Mpal 2015-2022 Cons'!T$5:T$1012,'PIB Mpal 2015-2022 Cons'!$A$5:$A$1012,$W$2,'PIB Mpal 2015-2022 Cons'!$E$5:$E$1012,$A61)</f>
        <v>7.092442361164362</v>
      </c>
      <c r="P61" s="185">
        <f>SUMIFS('PIB Mpal 2015-2022 Cons'!U$5:U$1012,'PIB Mpal 2015-2022 Cons'!$A$5:$A$1012,$W$2,'PIB Mpal 2015-2022 Cons'!$E$5:$E$1012,$A61)</f>
        <v>1.0803860950357769</v>
      </c>
      <c r="Q61" s="220">
        <f>SUMIFS('PIB Mpal 2015-2022 Cons'!J$5:J$1012,'PIB Mpal 2015-2022 Cons'!$A$5:$A$1012,$W$2,'PIB Mpal 2015-2022 Cons'!$E$5:$E$1012,$A61)</f>
        <v>8.126873692329294</v>
      </c>
      <c r="R61" s="101">
        <f>SUMIFS('PIB Mpal 2015-2022 Cons'!M$5:M$1012,'PIB Mpal 2015-2022 Cons'!$A$5:$A$1012,$W$2,'PIB Mpal 2015-2022 Cons'!$E$5:$E$1012,$A61)</f>
        <v>2.1437233795205746</v>
      </c>
      <c r="S61" s="112">
        <f>SUMIFS('PIB Mpal 2015-2022 Cons'!V$5:V$1012,'PIB Mpal 2015-2022 Cons'!$A$5:$A$1012,$W$2,'PIB Mpal 2015-2022 Cons'!$E$5:$E$1012,$A61)</f>
        <v>18.225646020750077</v>
      </c>
      <c r="T61" s="190">
        <f>SUMIFS('PIB Mpal 2015-2022 Cons'!W$5:W$1012,'PIB Mpal 2015-2022 Cons'!$A$5:$A$1012,$W$2,'PIB Mpal 2015-2022 Cons'!$E$5:$E$1012,$A61)</f>
        <v>28.496243092599943</v>
      </c>
      <c r="U61" s="111">
        <f>SUMIFS('PIB Mpal 2015-2022 Cons'!X$5:X$1012,'PIB Mpal 2015-2022 Cons'!$A$5:$A$1012,$W$2,'PIB Mpal 2015-2022 Cons'!$E$5:$E$1012,$A61)</f>
        <v>3.4876562508710776</v>
      </c>
      <c r="V61" s="112">
        <f>SUMIFS('PIB Mpal 2015-2022 Cons'!Y$5:Y$1012,'PIB Mpal 2015-2022 Cons'!$A$5:$A$1012,$W$2,'PIB Mpal 2015-2022 Cons'!$E$5:$E$1012,$A61)</f>
        <v>31.98389934347102</v>
      </c>
      <c r="W61" s="102">
        <f t="shared" si="3"/>
        <v>0.00021809092408697862</v>
      </c>
      <c r="X61" s="273">
        <f>INDEX(POBLACION!$C$4:$W$128,MATCH(A61,POBLACION!$A$4:$A$128,0),MATCH($W$2,POBLACION!$C$3:$W$3,0))</f>
        <v>2804</v>
      </c>
      <c r="Y61" s="263">
        <f t="shared" si="5"/>
        <v>10162.711516619096</v>
      </c>
      <c r="Z61" s="275">
        <f t="shared" si="6"/>
        <v>11406.526156730035</v>
      </c>
      <c r="AA61" s="278">
        <f t="shared" si="7"/>
        <v>4.007009597671699</v>
      </c>
      <c r="AB61" s="278">
        <f t="shared" si="7"/>
        <v>4.057153400713416</v>
      </c>
    </row>
    <row r="62" spans="1:28" ht="15">
      <c r="A62" s="35" t="s">
        <v>240</v>
      </c>
      <c r="B62" s="32" t="s">
        <v>95</v>
      </c>
      <c r="C62" s="33" t="s">
        <v>368</v>
      </c>
      <c r="D62" s="32" t="s">
        <v>98</v>
      </c>
      <c r="E62" s="51">
        <f>SUMIFS('PIB Mpal 2015-2022 Cons'!H$5:H$1012,'PIB Mpal 2015-2022 Cons'!$A$5:$A$1012,$W$2,'PIB Mpal 2015-2022 Cons'!$E$5:$E$1012,$A62)</f>
        <v>24.91376673777476</v>
      </c>
      <c r="F62" s="51">
        <f>SUMIFS('PIB Mpal 2015-2022 Cons'!I$5:I$1012,'PIB Mpal 2015-2022 Cons'!$A$5:$A$1012,$W$2,'PIB Mpal 2015-2022 Cons'!$E$5:$E$1012,$A62)</f>
        <v>12.79131211114432</v>
      </c>
      <c r="G62" s="51">
        <f>SUMIFS('PIB Mpal 2015-2022 Cons'!K$5:K$1012,'PIB Mpal 2015-2022 Cons'!$A$5:$A$1012,$W$2,'PIB Mpal 2015-2022 Cons'!$E$5:$E$1012,$A62)</f>
        <v>2.97532768539952</v>
      </c>
      <c r="H62" s="51">
        <f>SUMIFS('PIB Mpal 2015-2022 Cons'!L$5:L$1012,'PIB Mpal 2015-2022 Cons'!$A$5:$A$1012,$W$2,'PIB Mpal 2015-2022 Cons'!$E$5:$E$1012,$A62)</f>
        <v>4.632539328619028</v>
      </c>
      <c r="I62" s="51">
        <f>SUMIFS('PIB Mpal 2015-2022 Cons'!N$5:N$1012,'PIB Mpal 2015-2022 Cons'!$A$5:$A$1012,$W$2,'PIB Mpal 2015-2022 Cons'!$E$5:$E$1012,$A62)</f>
        <v>12.916817461151673</v>
      </c>
      <c r="J62" s="51">
        <f>SUMIFS('PIB Mpal 2015-2022 Cons'!O$5:O$1012,'PIB Mpal 2015-2022 Cons'!$A$5:$A$1012,$W$2,'PIB Mpal 2015-2022 Cons'!$E$5:$E$1012,$A62)</f>
        <v>6.272607840974549</v>
      </c>
      <c r="K62" s="51">
        <f>SUMIFS('PIB Mpal 2015-2022 Cons'!P$5:P$1012,'PIB Mpal 2015-2022 Cons'!$A$5:$A$1012,$W$2,'PIB Mpal 2015-2022 Cons'!$E$5:$E$1012,$A62)</f>
        <v>2.03029572626047</v>
      </c>
      <c r="L62" s="51">
        <f>SUMIFS('PIB Mpal 2015-2022 Cons'!Q$5:Q$1012,'PIB Mpal 2015-2022 Cons'!$A$5:$A$1012,$W$2,'PIB Mpal 2015-2022 Cons'!$E$5:$E$1012,$A62)</f>
        <v>0.8124445498791649</v>
      </c>
      <c r="M62" s="51">
        <f>SUMIFS('PIB Mpal 2015-2022 Cons'!R$5:R$1012,'PIB Mpal 2015-2022 Cons'!$A$5:$A$1012,$W$2,'PIB Mpal 2015-2022 Cons'!$E$5:$E$1012,$A62)</f>
        <v>4.609411487599978</v>
      </c>
      <c r="N62" s="51">
        <f>SUMIFS('PIB Mpal 2015-2022 Cons'!S$5:S$1012,'PIB Mpal 2015-2022 Cons'!$A$5:$A$1012,$W$2,'PIB Mpal 2015-2022 Cons'!$E$5:$E$1012,$A62)</f>
        <v>7.143190544562948</v>
      </c>
      <c r="O62" s="51">
        <f>SUMIFS('PIB Mpal 2015-2022 Cons'!T$5:T$1012,'PIB Mpal 2015-2022 Cons'!$A$5:$A$1012,$W$2,'PIB Mpal 2015-2022 Cons'!$E$5:$E$1012,$A62)</f>
        <v>8.783774959689636</v>
      </c>
      <c r="P62" s="153">
        <f>SUMIFS('PIB Mpal 2015-2022 Cons'!U$5:U$1012,'PIB Mpal 2015-2022 Cons'!$A$5:$A$1012,$W$2,'PIB Mpal 2015-2022 Cons'!$E$5:$E$1012,$A62)</f>
        <v>2.7738380364535296</v>
      </c>
      <c r="Q62" s="220">
        <f>SUMIFS('PIB Mpal 2015-2022 Cons'!J$5:J$1012,'PIB Mpal 2015-2022 Cons'!$A$5:$A$1012,$W$2,'PIB Mpal 2015-2022 Cons'!$E$5:$E$1012,$A62)</f>
        <v>37.70507884891908</v>
      </c>
      <c r="R62" s="101">
        <f>SUMIFS('PIB Mpal 2015-2022 Cons'!M$5:M$1012,'PIB Mpal 2015-2022 Cons'!$A$5:$A$1012,$W$2,'PIB Mpal 2015-2022 Cons'!$E$5:$E$1012,$A62)</f>
        <v>7.607867014018549</v>
      </c>
      <c r="S62" s="53">
        <f>SUMIFS('PIB Mpal 2015-2022 Cons'!V$5:V$1012,'PIB Mpal 2015-2022 Cons'!$A$5:$A$1012,$W$2,'PIB Mpal 2015-2022 Cons'!$E$5:$E$1012,$A62)</f>
        <v>45.34238060657195</v>
      </c>
      <c r="T62" s="156">
        <f>SUMIFS('PIB Mpal 2015-2022 Cons'!W$5:W$1012,'PIB Mpal 2015-2022 Cons'!$A$5:$A$1012,$W$2,'PIB Mpal 2015-2022 Cons'!$E$5:$E$1012,$A62)</f>
        <v>90.65532646950959</v>
      </c>
      <c r="U62" s="51">
        <f>SUMIFS('PIB Mpal 2015-2022 Cons'!X$5:X$1012,'PIB Mpal 2015-2022 Cons'!$A$5:$A$1012,$W$2,'PIB Mpal 2015-2022 Cons'!$E$5:$E$1012,$A62)</f>
        <v>12.178698099655353</v>
      </c>
      <c r="V62" s="53">
        <f>SUMIFS('PIB Mpal 2015-2022 Cons'!Y$5:Y$1012,'PIB Mpal 2015-2022 Cons'!$A$5:$A$1012,$W$2,'PIB Mpal 2015-2022 Cons'!$E$5:$E$1012,$A62)</f>
        <v>102.83402456916494</v>
      </c>
      <c r="W62" s="94">
        <f t="shared" si="3"/>
        <v>0.0007012017892199369</v>
      </c>
      <c r="X62" s="273">
        <f>INDEX(POBLACION!$C$4:$W$128,MATCH(A62,POBLACION!$A$4:$A$128,0),MATCH($W$2,POBLACION!$C$3:$W$3,0))</f>
        <v>7341</v>
      </c>
      <c r="Y62" s="263">
        <f t="shared" si="5"/>
        <v>12349.179467308213</v>
      </c>
      <c r="Z62" s="275">
        <f t="shared" si="6"/>
        <v>14008.176620237697</v>
      </c>
      <c r="AA62" s="278">
        <f t="shared" si="7"/>
        <v>4.091638102157725</v>
      </c>
      <c r="AB62" s="278">
        <f t="shared" si="7"/>
        <v>4.1463816088543055</v>
      </c>
    </row>
    <row r="63" spans="1:28" ht="15">
      <c r="A63" s="35" t="s">
        <v>241</v>
      </c>
      <c r="B63" s="32" t="s">
        <v>95</v>
      </c>
      <c r="C63" s="33" t="s">
        <v>367</v>
      </c>
      <c r="D63" s="32" t="s">
        <v>99</v>
      </c>
      <c r="E63" s="51">
        <f>SUMIFS('PIB Mpal 2015-2022 Cons'!H$5:H$1012,'PIB Mpal 2015-2022 Cons'!$A$5:$A$1012,$W$2,'PIB Mpal 2015-2022 Cons'!$E$5:$E$1012,$A63)</f>
        <v>8.63297110026192</v>
      </c>
      <c r="F63" s="51">
        <f>SUMIFS('PIB Mpal 2015-2022 Cons'!I$5:I$1012,'PIB Mpal 2015-2022 Cons'!$A$5:$A$1012,$W$2,'PIB Mpal 2015-2022 Cons'!$E$5:$E$1012,$A63)</f>
        <v>0</v>
      </c>
      <c r="G63" s="51">
        <f>SUMIFS('PIB Mpal 2015-2022 Cons'!K$5:K$1012,'PIB Mpal 2015-2022 Cons'!$A$5:$A$1012,$W$2,'PIB Mpal 2015-2022 Cons'!$E$5:$E$1012,$A63)</f>
        <v>1.4509438703777193</v>
      </c>
      <c r="H63" s="51">
        <f>SUMIFS('PIB Mpal 2015-2022 Cons'!L$5:L$1012,'PIB Mpal 2015-2022 Cons'!$A$5:$A$1012,$W$2,'PIB Mpal 2015-2022 Cons'!$E$5:$E$1012,$A63)</f>
        <v>1.888576537925802</v>
      </c>
      <c r="I63" s="51">
        <f>SUMIFS('PIB Mpal 2015-2022 Cons'!N$5:N$1012,'PIB Mpal 2015-2022 Cons'!$A$5:$A$1012,$W$2,'PIB Mpal 2015-2022 Cons'!$E$5:$E$1012,$A63)</f>
        <v>1.2460349083481217</v>
      </c>
      <c r="J63" s="51">
        <f>SUMIFS('PIB Mpal 2015-2022 Cons'!O$5:O$1012,'PIB Mpal 2015-2022 Cons'!$A$5:$A$1012,$W$2,'PIB Mpal 2015-2022 Cons'!$E$5:$E$1012,$A63)</f>
        <v>6.043647986409669</v>
      </c>
      <c r="K63" s="51">
        <f>SUMIFS('PIB Mpal 2015-2022 Cons'!P$5:P$1012,'PIB Mpal 2015-2022 Cons'!$A$5:$A$1012,$W$2,'PIB Mpal 2015-2022 Cons'!$E$5:$E$1012,$A63)</f>
        <v>2.72199258074484</v>
      </c>
      <c r="L63" s="51">
        <f>SUMIFS('PIB Mpal 2015-2022 Cons'!Q$5:Q$1012,'PIB Mpal 2015-2022 Cons'!$A$5:$A$1012,$W$2,'PIB Mpal 2015-2022 Cons'!$E$5:$E$1012,$A63)</f>
        <v>0.8354853215305996</v>
      </c>
      <c r="M63" s="51">
        <f>SUMIFS('PIB Mpal 2015-2022 Cons'!R$5:R$1012,'PIB Mpal 2015-2022 Cons'!$A$5:$A$1012,$W$2,'PIB Mpal 2015-2022 Cons'!$E$5:$E$1012,$A63)</f>
        <v>7.111196219706202</v>
      </c>
      <c r="N63" s="51">
        <f>SUMIFS('PIB Mpal 2015-2022 Cons'!S$5:S$1012,'PIB Mpal 2015-2022 Cons'!$A$5:$A$1012,$W$2,'PIB Mpal 2015-2022 Cons'!$E$5:$E$1012,$A63)</f>
        <v>5.245908885443291</v>
      </c>
      <c r="O63" s="51">
        <f>SUMIFS('PIB Mpal 2015-2022 Cons'!T$5:T$1012,'PIB Mpal 2015-2022 Cons'!$A$5:$A$1012,$W$2,'PIB Mpal 2015-2022 Cons'!$E$5:$E$1012,$A63)</f>
        <v>11.058090044013184</v>
      </c>
      <c r="P63" s="153">
        <f>SUMIFS('PIB Mpal 2015-2022 Cons'!U$5:U$1012,'PIB Mpal 2015-2022 Cons'!$A$5:$A$1012,$W$2,'PIB Mpal 2015-2022 Cons'!$E$5:$E$1012,$A63)</f>
        <v>3.7653698403724203</v>
      </c>
      <c r="Q63" s="220">
        <f>SUMIFS('PIB Mpal 2015-2022 Cons'!J$5:J$1012,'PIB Mpal 2015-2022 Cons'!$A$5:$A$1012,$W$2,'PIB Mpal 2015-2022 Cons'!$E$5:$E$1012,$A63)</f>
        <v>8.63297110026192</v>
      </c>
      <c r="R63" s="101">
        <f>SUMIFS('PIB Mpal 2015-2022 Cons'!M$5:M$1012,'PIB Mpal 2015-2022 Cons'!$A$5:$A$1012,$W$2,'PIB Mpal 2015-2022 Cons'!$E$5:$E$1012,$A63)</f>
        <v>3.339520408303521</v>
      </c>
      <c r="S63" s="53">
        <f>SUMIFS('PIB Mpal 2015-2022 Cons'!V$5:V$1012,'PIB Mpal 2015-2022 Cons'!$A$5:$A$1012,$W$2,'PIB Mpal 2015-2022 Cons'!$E$5:$E$1012,$A63)</f>
        <v>38.02772578656833</v>
      </c>
      <c r="T63" s="156">
        <f>SUMIFS('PIB Mpal 2015-2022 Cons'!W$5:W$1012,'PIB Mpal 2015-2022 Cons'!$A$5:$A$1012,$W$2,'PIB Mpal 2015-2022 Cons'!$E$5:$E$1012,$A63)</f>
        <v>50.00021729513377</v>
      </c>
      <c r="U63" s="51">
        <f>SUMIFS('PIB Mpal 2015-2022 Cons'!X$5:X$1012,'PIB Mpal 2015-2022 Cons'!$A$5:$A$1012,$W$2,'PIB Mpal 2015-2022 Cons'!$E$5:$E$1012,$A63)</f>
        <v>5.524098973294617</v>
      </c>
      <c r="V63" s="53">
        <f>SUMIFS('PIB Mpal 2015-2022 Cons'!Y$5:Y$1012,'PIB Mpal 2015-2022 Cons'!$A$5:$A$1012,$W$2,'PIB Mpal 2015-2022 Cons'!$E$5:$E$1012,$A63)</f>
        <v>55.52431626842839</v>
      </c>
      <c r="W63" s="94">
        <f t="shared" si="3"/>
        <v>0.0003786076648828352</v>
      </c>
      <c r="X63" s="273">
        <f>INDEX(POBLACION!$C$4:$W$128,MATCH(A63,POBLACION!$A$4:$A$128,0),MATCH($W$2,POBLACION!$C$3:$W$3,0))</f>
        <v>5314</v>
      </c>
      <c r="Y63" s="263">
        <f t="shared" si="5"/>
        <v>9409.148907627732</v>
      </c>
      <c r="Z63" s="275">
        <f t="shared" si="6"/>
        <v>10448.685786305681</v>
      </c>
      <c r="AA63" s="278">
        <f t="shared" si="7"/>
        <v>3.9735503416592097</v>
      </c>
      <c r="AB63" s="278">
        <f t="shared" si="7"/>
        <v>4.019061669236718</v>
      </c>
    </row>
    <row r="64" spans="1:28" ht="15">
      <c r="A64" s="35" t="s">
        <v>242</v>
      </c>
      <c r="B64" s="32" t="s">
        <v>95</v>
      </c>
      <c r="C64" s="33" t="s">
        <v>367</v>
      </c>
      <c r="D64" s="32" t="s">
        <v>100</v>
      </c>
      <c r="E64" s="51">
        <f>SUMIFS('PIB Mpal 2015-2022 Cons'!H$5:H$1012,'PIB Mpal 2015-2022 Cons'!$A$5:$A$1012,$W$2,'PIB Mpal 2015-2022 Cons'!$E$5:$E$1012,$A64)</f>
        <v>124.6246729062331</v>
      </c>
      <c r="F64" s="51">
        <f>SUMIFS('PIB Mpal 2015-2022 Cons'!I$5:I$1012,'PIB Mpal 2015-2022 Cons'!$A$5:$A$1012,$W$2,'PIB Mpal 2015-2022 Cons'!$E$5:$E$1012,$A64)</f>
        <v>345.32855849943</v>
      </c>
      <c r="G64" s="51">
        <f>SUMIFS('PIB Mpal 2015-2022 Cons'!K$5:K$1012,'PIB Mpal 2015-2022 Cons'!$A$5:$A$1012,$W$2,'PIB Mpal 2015-2022 Cons'!$E$5:$E$1012,$A64)</f>
        <v>4.810883880229467</v>
      </c>
      <c r="H64" s="51">
        <f>SUMIFS('PIB Mpal 2015-2022 Cons'!L$5:L$1012,'PIB Mpal 2015-2022 Cons'!$A$5:$A$1012,$W$2,'PIB Mpal 2015-2022 Cons'!$E$5:$E$1012,$A64)</f>
        <v>0.14751263379142524</v>
      </c>
      <c r="I64" s="51">
        <f>SUMIFS('PIB Mpal 2015-2022 Cons'!N$5:N$1012,'PIB Mpal 2015-2022 Cons'!$A$5:$A$1012,$W$2,'PIB Mpal 2015-2022 Cons'!$E$5:$E$1012,$A64)</f>
        <v>19.457171017484534</v>
      </c>
      <c r="J64" s="51">
        <f>SUMIFS('PIB Mpal 2015-2022 Cons'!O$5:O$1012,'PIB Mpal 2015-2022 Cons'!$A$5:$A$1012,$W$2,'PIB Mpal 2015-2022 Cons'!$E$5:$E$1012,$A64)</f>
        <v>5.341677396269558</v>
      </c>
      <c r="K64" s="51">
        <f>SUMIFS('PIB Mpal 2015-2022 Cons'!P$5:P$1012,'PIB Mpal 2015-2022 Cons'!$A$5:$A$1012,$W$2,'PIB Mpal 2015-2022 Cons'!$E$5:$E$1012,$A64)</f>
        <v>1.1285875979752653</v>
      </c>
      <c r="L64" s="51">
        <f>SUMIFS('PIB Mpal 2015-2022 Cons'!Q$5:Q$1012,'PIB Mpal 2015-2022 Cons'!$A$5:$A$1012,$W$2,'PIB Mpal 2015-2022 Cons'!$E$5:$E$1012,$A64)</f>
        <v>0.22851665252042427</v>
      </c>
      <c r="M64" s="51">
        <f>SUMIFS('PIB Mpal 2015-2022 Cons'!R$5:R$1012,'PIB Mpal 2015-2022 Cons'!$A$5:$A$1012,$W$2,'PIB Mpal 2015-2022 Cons'!$E$5:$E$1012,$A64)</f>
        <v>3.7770533733344935</v>
      </c>
      <c r="N64" s="51">
        <f>SUMIFS('PIB Mpal 2015-2022 Cons'!S$5:S$1012,'PIB Mpal 2015-2022 Cons'!$A$5:$A$1012,$W$2,'PIB Mpal 2015-2022 Cons'!$E$5:$E$1012,$A64)</f>
        <v>16.068575465793558</v>
      </c>
      <c r="O64" s="51">
        <f>SUMIFS('PIB Mpal 2015-2022 Cons'!T$5:T$1012,'PIB Mpal 2015-2022 Cons'!$A$5:$A$1012,$W$2,'PIB Mpal 2015-2022 Cons'!$E$5:$E$1012,$A64)</f>
        <v>5.775634101958932</v>
      </c>
      <c r="P64" s="153">
        <f>SUMIFS('PIB Mpal 2015-2022 Cons'!U$5:U$1012,'PIB Mpal 2015-2022 Cons'!$A$5:$A$1012,$W$2,'PIB Mpal 2015-2022 Cons'!$E$5:$E$1012,$A64)</f>
        <v>2.1704930337677495</v>
      </c>
      <c r="Q64" s="220">
        <f>SUMIFS('PIB Mpal 2015-2022 Cons'!J$5:J$1012,'PIB Mpal 2015-2022 Cons'!$A$5:$A$1012,$W$2,'PIB Mpal 2015-2022 Cons'!$E$5:$E$1012,$A64)</f>
        <v>469.95323140566313</v>
      </c>
      <c r="R64" s="101">
        <f>SUMIFS('PIB Mpal 2015-2022 Cons'!M$5:M$1012,'PIB Mpal 2015-2022 Cons'!$A$5:$A$1012,$W$2,'PIB Mpal 2015-2022 Cons'!$E$5:$E$1012,$A64)</f>
        <v>4.958396514020892</v>
      </c>
      <c r="S64" s="53">
        <f>SUMIFS('PIB Mpal 2015-2022 Cons'!V$5:V$1012,'PIB Mpal 2015-2022 Cons'!$A$5:$A$1012,$W$2,'PIB Mpal 2015-2022 Cons'!$E$5:$E$1012,$A64)</f>
        <v>53.94770863910451</v>
      </c>
      <c r="T64" s="156">
        <f>SUMIFS('PIB Mpal 2015-2022 Cons'!W$5:W$1012,'PIB Mpal 2015-2022 Cons'!$A$5:$A$1012,$W$2,'PIB Mpal 2015-2022 Cons'!$E$5:$E$1012,$A64)</f>
        <v>528.8593365587885</v>
      </c>
      <c r="U64" s="51">
        <f>SUMIFS('PIB Mpal 2015-2022 Cons'!X$5:X$1012,'PIB Mpal 2015-2022 Cons'!$A$5:$A$1012,$W$2,'PIB Mpal 2015-2022 Cons'!$E$5:$E$1012,$A64)</f>
        <v>90.13349865317504</v>
      </c>
      <c r="V64" s="53">
        <f>SUMIFS('PIB Mpal 2015-2022 Cons'!Y$5:Y$1012,'PIB Mpal 2015-2022 Cons'!$A$5:$A$1012,$W$2,'PIB Mpal 2015-2022 Cons'!$E$5:$E$1012,$A64)</f>
        <v>618.9928352119636</v>
      </c>
      <c r="W64" s="94">
        <f t="shared" si="3"/>
        <v>0.004220771144408737</v>
      </c>
      <c r="X64" s="273">
        <f>INDEX(POBLACION!$C$4:$W$128,MATCH(A64,POBLACION!$A$4:$A$128,0),MATCH($W$2,POBLACION!$C$3:$W$3,0))</f>
        <v>9849</v>
      </c>
      <c r="Y64" s="263">
        <f t="shared" si="5"/>
        <v>53696.75465111063</v>
      </c>
      <c r="Z64" s="275">
        <f t="shared" si="6"/>
        <v>62848.29274159442</v>
      </c>
      <c r="AA64" s="278">
        <f t="shared" si="7"/>
        <v>4.7299480384052215</v>
      </c>
      <c r="AB64" s="278">
        <f t="shared" si="7"/>
        <v>4.79829348467949</v>
      </c>
    </row>
    <row r="65" spans="1:28" ht="15">
      <c r="A65" s="35" t="s">
        <v>243</v>
      </c>
      <c r="B65" s="32" t="s">
        <v>95</v>
      </c>
      <c r="C65" s="33" t="s">
        <v>368</v>
      </c>
      <c r="D65" s="32" t="s">
        <v>101</v>
      </c>
      <c r="E65" s="51">
        <f>SUMIFS('PIB Mpal 2015-2022 Cons'!H$5:H$1012,'PIB Mpal 2015-2022 Cons'!$A$5:$A$1012,$W$2,'PIB Mpal 2015-2022 Cons'!$E$5:$E$1012,$A65)</f>
        <v>27.040917041275897</v>
      </c>
      <c r="F65" s="51">
        <f>SUMIFS('PIB Mpal 2015-2022 Cons'!I$5:I$1012,'PIB Mpal 2015-2022 Cons'!$A$5:$A$1012,$W$2,'PIB Mpal 2015-2022 Cons'!$E$5:$E$1012,$A65)</f>
        <v>0</v>
      </c>
      <c r="G65" s="51">
        <f>SUMIFS('PIB Mpal 2015-2022 Cons'!K$5:K$1012,'PIB Mpal 2015-2022 Cons'!$A$5:$A$1012,$W$2,'PIB Mpal 2015-2022 Cons'!$E$5:$E$1012,$A65)</f>
        <v>1.1334271403125307</v>
      </c>
      <c r="H65" s="51">
        <f>SUMIFS('PIB Mpal 2015-2022 Cons'!L$5:L$1012,'PIB Mpal 2015-2022 Cons'!$A$5:$A$1012,$W$2,'PIB Mpal 2015-2022 Cons'!$E$5:$E$1012,$A65)</f>
        <v>5.480447944313336</v>
      </c>
      <c r="I65" s="51">
        <f>SUMIFS('PIB Mpal 2015-2022 Cons'!N$5:N$1012,'PIB Mpal 2015-2022 Cons'!$A$5:$A$1012,$W$2,'PIB Mpal 2015-2022 Cons'!$E$5:$E$1012,$A65)</f>
        <v>3.846324231121098</v>
      </c>
      <c r="J65" s="51">
        <f>SUMIFS('PIB Mpal 2015-2022 Cons'!O$5:O$1012,'PIB Mpal 2015-2022 Cons'!$A$5:$A$1012,$W$2,'PIB Mpal 2015-2022 Cons'!$E$5:$E$1012,$A65)</f>
        <v>11.16303405292879</v>
      </c>
      <c r="K65" s="51">
        <f>SUMIFS('PIB Mpal 2015-2022 Cons'!P$5:P$1012,'PIB Mpal 2015-2022 Cons'!$A$5:$A$1012,$W$2,'PIB Mpal 2015-2022 Cons'!$E$5:$E$1012,$A65)</f>
        <v>2.731222132914954</v>
      </c>
      <c r="L65" s="51">
        <f>SUMIFS('PIB Mpal 2015-2022 Cons'!Q$5:Q$1012,'PIB Mpal 2015-2022 Cons'!$A$5:$A$1012,$W$2,'PIB Mpal 2015-2022 Cons'!$E$5:$E$1012,$A65)</f>
        <v>1.5735649669865805</v>
      </c>
      <c r="M65" s="51">
        <f>SUMIFS('PIB Mpal 2015-2022 Cons'!R$5:R$1012,'PIB Mpal 2015-2022 Cons'!$A$5:$A$1012,$W$2,'PIB Mpal 2015-2022 Cons'!$E$5:$E$1012,$A65)</f>
        <v>8.411517979117477</v>
      </c>
      <c r="N65" s="51">
        <f>SUMIFS('PIB Mpal 2015-2022 Cons'!S$5:S$1012,'PIB Mpal 2015-2022 Cons'!$A$5:$A$1012,$W$2,'PIB Mpal 2015-2022 Cons'!$E$5:$E$1012,$A65)</f>
        <v>8.236992446510268</v>
      </c>
      <c r="O65" s="51">
        <f>SUMIFS('PIB Mpal 2015-2022 Cons'!T$5:T$1012,'PIB Mpal 2015-2022 Cons'!$A$5:$A$1012,$W$2,'PIB Mpal 2015-2022 Cons'!$E$5:$E$1012,$A65)</f>
        <v>18.42094983099307</v>
      </c>
      <c r="P65" s="153">
        <f>SUMIFS('PIB Mpal 2015-2022 Cons'!U$5:U$1012,'PIB Mpal 2015-2022 Cons'!$A$5:$A$1012,$W$2,'PIB Mpal 2015-2022 Cons'!$E$5:$E$1012,$A65)</f>
        <v>4.272438006691434</v>
      </c>
      <c r="Q65" s="220">
        <f>SUMIFS('PIB Mpal 2015-2022 Cons'!J$5:J$1012,'PIB Mpal 2015-2022 Cons'!$A$5:$A$1012,$W$2,'PIB Mpal 2015-2022 Cons'!$E$5:$E$1012,$A65)</f>
        <v>27.040917041275897</v>
      </c>
      <c r="R65" s="101">
        <f>SUMIFS('PIB Mpal 2015-2022 Cons'!M$5:M$1012,'PIB Mpal 2015-2022 Cons'!$A$5:$A$1012,$W$2,'PIB Mpal 2015-2022 Cons'!$E$5:$E$1012,$A65)</f>
        <v>6.6138750846258665</v>
      </c>
      <c r="S65" s="53">
        <f>SUMIFS('PIB Mpal 2015-2022 Cons'!V$5:V$1012,'PIB Mpal 2015-2022 Cons'!$A$5:$A$1012,$W$2,'PIB Mpal 2015-2022 Cons'!$E$5:$E$1012,$A65)</f>
        <v>58.65604364726367</v>
      </c>
      <c r="T65" s="156">
        <f>SUMIFS('PIB Mpal 2015-2022 Cons'!W$5:W$1012,'PIB Mpal 2015-2022 Cons'!$A$5:$A$1012,$W$2,'PIB Mpal 2015-2022 Cons'!$E$5:$E$1012,$A65)</f>
        <v>92.31083577316542</v>
      </c>
      <c r="U65" s="51">
        <f>SUMIFS('PIB Mpal 2015-2022 Cons'!X$5:X$1012,'PIB Mpal 2015-2022 Cons'!$A$5:$A$1012,$W$2,'PIB Mpal 2015-2022 Cons'!$E$5:$E$1012,$A65)</f>
        <v>11.081660386971794</v>
      </c>
      <c r="V65" s="53">
        <f>SUMIFS('PIB Mpal 2015-2022 Cons'!Y$5:Y$1012,'PIB Mpal 2015-2022 Cons'!$A$5:$A$1012,$W$2,'PIB Mpal 2015-2022 Cons'!$E$5:$E$1012,$A65)</f>
        <v>103.39249616013721</v>
      </c>
      <c r="W65" s="94">
        <f t="shared" si="3"/>
        <v>0.0007050098797858651</v>
      </c>
      <c r="X65" s="273">
        <f>INDEX(POBLACION!$C$4:$W$128,MATCH(A65,POBLACION!$A$4:$A$128,0),MATCH($W$2,POBLACION!$C$3:$W$3,0))</f>
        <v>8727</v>
      </c>
      <c r="Y65" s="263">
        <f t="shared" si="5"/>
        <v>10577.613816106958</v>
      </c>
      <c r="Z65" s="275">
        <f t="shared" si="6"/>
        <v>11847.427083778757</v>
      </c>
      <c r="AA65" s="278">
        <f t="shared" si="7"/>
        <v>4.02438770707743</v>
      </c>
      <c r="AB65" s="278">
        <f t="shared" si="7"/>
        <v>4.073624044469141</v>
      </c>
    </row>
    <row r="66" spans="1:28" ht="15">
      <c r="A66" s="35" t="s">
        <v>244</v>
      </c>
      <c r="B66" s="32" t="s">
        <v>95</v>
      </c>
      <c r="C66" s="33" t="s">
        <v>367</v>
      </c>
      <c r="D66" s="32" t="s">
        <v>102</v>
      </c>
      <c r="E66" s="51">
        <f>SUMIFS('PIB Mpal 2015-2022 Cons'!H$5:H$1012,'PIB Mpal 2015-2022 Cons'!$A$5:$A$1012,$W$2,'PIB Mpal 2015-2022 Cons'!$E$5:$E$1012,$A66)</f>
        <v>22.36671039893237</v>
      </c>
      <c r="F66" s="51">
        <f>SUMIFS('PIB Mpal 2015-2022 Cons'!I$5:I$1012,'PIB Mpal 2015-2022 Cons'!$A$5:$A$1012,$W$2,'PIB Mpal 2015-2022 Cons'!$E$5:$E$1012,$A66)</f>
        <v>11.483603707289316</v>
      </c>
      <c r="G66" s="51">
        <f>SUMIFS('PIB Mpal 2015-2022 Cons'!K$5:K$1012,'PIB Mpal 2015-2022 Cons'!$A$5:$A$1012,$W$2,'PIB Mpal 2015-2022 Cons'!$E$5:$E$1012,$A66)</f>
        <v>4.887548396798255</v>
      </c>
      <c r="H66" s="51">
        <f>SUMIFS('PIB Mpal 2015-2022 Cons'!L$5:L$1012,'PIB Mpal 2015-2022 Cons'!$A$5:$A$1012,$W$2,'PIB Mpal 2015-2022 Cons'!$E$5:$E$1012,$A66)</f>
        <v>8.335707379490689</v>
      </c>
      <c r="I66" s="51">
        <f>SUMIFS('PIB Mpal 2015-2022 Cons'!N$5:N$1012,'PIB Mpal 2015-2022 Cons'!$A$5:$A$1012,$W$2,'PIB Mpal 2015-2022 Cons'!$E$5:$E$1012,$A66)</f>
        <v>6.20146909848016</v>
      </c>
      <c r="J66" s="51">
        <f>SUMIFS('PIB Mpal 2015-2022 Cons'!O$5:O$1012,'PIB Mpal 2015-2022 Cons'!$A$5:$A$1012,$W$2,'PIB Mpal 2015-2022 Cons'!$E$5:$E$1012,$A66)</f>
        <v>23.94399861068973</v>
      </c>
      <c r="K66" s="51">
        <f>SUMIFS('PIB Mpal 2015-2022 Cons'!P$5:P$1012,'PIB Mpal 2015-2022 Cons'!$A$5:$A$1012,$W$2,'PIB Mpal 2015-2022 Cons'!$E$5:$E$1012,$A66)</f>
        <v>3.8461424525608767</v>
      </c>
      <c r="L66" s="51">
        <f>SUMIFS('PIB Mpal 2015-2022 Cons'!Q$5:Q$1012,'PIB Mpal 2015-2022 Cons'!$A$5:$A$1012,$W$2,'PIB Mpal 2015-2022 Cons'!$E$5:$E$1012,$A66)</f>
        <v>1.7541377988146831</v>
      </c>
      <c r="M66" s="51">
        <f>SUMIFS('PIB Mpal 2015-2022 Cons'!R$5:R$1012,'PIB Mpal 2015-2022 Cons'!$A$5:$A$1012,$W$2,'PIB Mpal 2015-2022 Cons'!$E$5:$E$1012,$A66)</f>
        <v>11.427472103968038</v>
      </c>
      <c r="N66" s="51">
        <f>SUMIFS('PIB Mpal 2015-2022 Cons'!S$5:S$1012,'PIB Mpal 2015-2022 Cons'!$A$5:$A$1012,$W$2,'PIB Mpal 2015-2022 Cons'!$E$5:$E$1012,$A66)</f>
        <v>19.73960532335291</v>
      </c>
      <c r="O66" s="51">
        <f>SUMIFS('PIB Mpal 2015-2022 Cons'!T$5:T$1012,'PIB Mpal 2015-2022 Cons'!$A$5:$A$1012,$W$2,'PIB Mpal 2015-2022 Cons'!$E$5:$E$1012,$A66)</f>
        <v>43.96463601698249</v>
      </c>
      <c r="P66" s="153">
        <f>SUMIFS('PIB Mpal 2015-2022 Cons'!U$5:U$1012,'PIB Mpal 2015-2022 Cons'!$A$5:$A$1012,$W$2,'PIB Mpal 2015-2022 Cons'!$E$5:$E$1012,$A66)</f>
        <v>6.831404640171858</v>
      </c>
      <c r="Q66" s="220">
        <f>SUMIFS('PIB Mpal 2015-2022 Cons'!J$5:J$1012,'PIB Mpal 2015-2022 Cons'!$A$5:$A$1012,$W$2,'PIB Mpal 2015-2022 Cons'!$E$5:$E$1012,$A66)</f>
        <v>33.85031410622169</v>
      </c>
      <c r="R66" s="101">
        <f>SUMIFS('PIB Mpal 2015-2022 Cons'!M$5:M$1012,'PIB Mpal 2015-2022 Cons'!$A$5:$A$1012,$W$2,'PIB Mpal 2015-2022 Cons'!$E$5:$E$1012,$A66)</f>
        <v>13.223255776288944</v>
      </c>
      <c r="S66" s="53">
        <f>SUMIFS('PIB Mpal 2015-2022 Cons'!V$5:V$1012,'PIB Mpal 2015-2022 Cons'!$A$5:$A$1012,$W$2,'PIB Mpal 2015-2022 Cons'!$E$5:$E$1012,$A66)</f>
        <v>117.70886604502076</v>
      </c>
      <c r="T66" s="156">
        <f>SUMIFS('PIB Mpal 2015-2022 Cons'!W$5:W$1012,'PIB Mpal 2015-2022 Cons'!$A$5:$A$1012,$W$2,'PIB Mpal 2015-2022 Cons'!$E$5:$E$1012,$A66)</f>
        <v>164.78243592753137</v>
      </c>
      <c r="U66" s="51">
        <f>SUMIFS('PIB Mpal 2015-2022 Cons'!X$5:X$1012,'PIB Mpal 2015-2022 Cons'!$A$5:$A$1012,$W$2,'PIB Mpal 2015-2022 Cons'!$E$5:$E$1012,$A66)</f>
        <v>19.080105614515425</v>
      </c>
      <c r="V66" s="53">
        <f>SUMIFS('PIB Mpal 2015-2022 Cons'!Y$5:Y$1012,'PIB Mpal 2015-2022 Cons'!$A$5:$A$1012,$W$2,'PIB Mpal 2015-2022 Cons'!$E$5:$E$1012,$A66)</f>
        <v>183.86254154204678</v>
      </c>
      <c r="W66" s="94">
        <f t="shared" si="3"/>
        <v>0.0012537167891653888</v>
      </c>
      <c r="X66" s="273">
        <f>INDEX(POBLACION!$C$4:$W$128,MATCH(A66,POBLACION!$A$4:$A$128,0),MATCH($W$2,POBLACION!$C$3:$W$3,0))</f>
        <v>16097</v>
      </c>
      <c r="Y66" s="263">
        <f t="shared" si="5"/>
        <v>10236.841394516454</v>
      </c>
      <c r="Z66" s="275">
        <f t="shared" si="6"/>
        <v>11422.161989317685</v>
      </c>
      <c r="AA66" s="278">
        <f t="shared" si="7"/>
        <v>4.010165974555714</v>
      </c>
      <c r="AB66" s="278">
        <f t="shared" si="7"/>
        <v>4.0577483150449964</v>
      </c>
    </row>
    <row r="67" spans="1:28" ht="15">
      <c r="A67" s="35" t="s">
        <v>245</v>
      </c>
      <c r="B67" s="32" t="s">
        <v>95</v>
      </c>
      <c r="C67" s="33" t="s">
        <v>367</v>
      </c>
      <c r="D67" s="32" t="s">
        <v>103</v>
      </c>
      <c r="E67" s="51">
        <f>SUMIFS('PIB Mpal 2015-2022 Cons'!H$5:H$1012,'PIB Mpal 2015-2022 Cons'!$A$5:$A$1012,$W$2,'PIB Mpal 2015-2022 Cons'!$E$5:$E$1012,$A67)</f>
        <v>47.81213922892589</v>
      </c>
      <c r="F67" s="51">
        <f>SUMIFS('PIB Mpal 2015-2022 Cons'!I$5:I$1012,'PIB Mpal 2015-2022 Cons'!$A$5:$A$1012,$W$2,'PIB Mpal 2015-2022 Cons'!$E$5:$E$1012,$A67)</f>
        <v>24.587555887984735</v>
      </c>
      <c r="G67" s="51">
        <f>SUMIFS('PIB Mpal 2015-2022 Cons'!K$5:K$1012,'PIB Mpal 2015-2022 Cons'!$A$5:$A$1012,$W$2,'PIB Mpal 2015-2022 Cons'!$E$5:$E$1012,$A67)</f>
        <v>3.0042387489457414</v>
      </c>
      <c r="H67" s="51">
        <f>SUMIFS('PIB Mpal 2015-2022 Cons'!L$5:L$1012,'PIB Mpal 2015-2022 Cons'!$A$5:$A$1012,$W$2,'PIB Mpal 2015-2022 Cons'!$E$5:$E$1012,$A67)</f>
        <v>13.460837756485159</v>
      </c>
      <c r="I67" s="51">
        <f>SUMIFS('PIB Mpal 2015-2022 Cons'!N$5:N$1012,'PIB Mpal 2015-2022 Cons'!$A$5:$A$1012,$W$2,'PIB Mpal 2015-2022 Cons'!$E$5:$E$1012,$A67)</f>
        <v>8.618964731235607</v>
      </c>
      <c r="J67" s="51">
        <f>SUMIFS('PIB Mpal 2015-2022 Cons'!O$5:O$1012,'PIB Mpal 2015-2022 Cons'!$A$5:$A$1012,$W$2,'PIB Mpal 2015-2022 Cons'!$E$5:$E$1012,$A67)</f>
        <v>43.109731151141894</v>
      </c>
      <c r="K67" s="51">
        <f>SUMIFS('PIB Mpal 2015-2022 Cons'!P$5:P$1012,'PIB Mpal 2015-2022 Cons'!$A$5:$A$1012,$W$2,'PIB Mpal 2015-2022 Cons'!$E$5:$E$1012,$A67)</f>
        <v>7.4844786062415745</v>
      </c>
      <c r="L67" s="51">
        <f>SUMIFS('PIB Mpal 2015-2022 Cons'!Q$5:Q$1012,'PIB Mpal 2015-2022 Cons'!$A$5:$A$1012,$W$2,'PIB Mpal 2015-2022 Cons'!$E$5:$E$1012,$A67)</f>
        <v>4.313017279869513</v>
      </c>
      <c r="M67" s="51">
        <f>SUMIFS('PIB Mpal 2015-2022 Cons'!R$5:R$1012,'PIB Mpal 2015-2022 Cons'!$A$5:$A$1012,$W$2,'PIB Mpal 2015-2022 Cons'!$E$5:$E$1012,$A67)</f>
        <v>16.27776914203029</v>
      </c>
      <c r="N67" s="51">
        <f>SUMIFS('PIB Mpal 2015-2022 Cons'!S$5:S$1012,'PIB Mpal 2015-2022 Cons'!$A$5:$A$1012,$W$2,'PIB Mpal 2015-2022 Cons'!$E$5:$E$1012,$A67)</f>
        <v>21.38864138859931</v>
      </c>
      <c r="O67" s="51">
        <f>SUMIFS('PIB Mpal 2015-2022 Cons'!T$5:T$1012,'PIB Mpal 2015-2022 Cons'!$A$5:$A$1012,$W$2,'PIB Mpal 2015-2022 Cons'!$E$5:$E$1012,$A67)</f>
        <v>45.497092730821485</v>
      </c>
      <c r="P67" s="153">
        <f>SUMIFS('PIB Mpal 2015-2022 Cons'!U$5:U$1012,'PIB Mpal 2015-2022 Cons'!$A$5:$A$1012,$W$2,'PIB Mpal 2015-2022 Cons'!$E$5:$E$1012,$A67)</f>
        <v>11.676666173827625</v>
      </c>
      <c r="Q67" s="220">
        <f>SUMIFS('PIB Mpal 2015-2022 Cons'!J$5:J$1012,'PIB Mpal 2015-2022 Cons'!$A$5:$A$1012,$W$2,'PIB Mpal 2015-2022 Cons'!$E$5:$E$1012,$A67)</f>
        <v>72.39969511691064</v>
      </c>
      <c r="R67" s="101">
        <f>SUMIFS('PIB Mpal 2015-2022 Cons'!M$5:M$1012,'PIB Mpal 2015-2022 Cons'!$A$5:$A$1012,$W$2,'PIB Mpal 2015-2022 Cons'!$E$5:$E$1012,$A67)</f>
        <v>16.4650765054309</v>
      </c>
      <c r="S67" s="53">
        <f>SUMIFS('PIB Mpal 2015-2022 Cons'!V$5:V$1012,'PIB Mpal 2015-2022 Cons'!$A$5:$A$1012,$W$2,'PIB Mpal 2015-2022 Cons'!$E$5:$E$1012,$A67)</f>
        <v>158.3663612037673</v>
      </c>
      <c r="T67" s="156">
        <f>SUMIFS('PIB Mpal 2015-2022 Cons'!W$5:W$1012,'PIB Mpal 2015-2022 Cons'!$A$5:$A$1012,$W$2,'PIB Mpal 2015-2022 Cons'!$E$5:$E$1012,$A67)</f>
        <v>247.23113282610885</v>
      </c>
      <c r="U67" s="51">
        <f>SUMIFS('PIB Mpal 2015-2022 Cons'!X$5:X$1012,'PIB Mpal 2015-2022 Cons'!$A$5:$A$1012,$W$2,'PIB Mpal 2015-2022 Cons'!$E$5:$E$1012,$A67)</f>
        <v>30.22249758048836</v>
      </c>
      <c r="V67" s="53">
        <f>SUMIFS('PIB Mpal 2015-2022 Cons'!Y$5:Y$1012,'PIB Mpal 2015-2022 Cons'!$A$5:$A$1012,$W$2,'PIB Mpal 2015-2022 Cons'!$E$5:$E$1012,$A67)</f>
        <v>277.4536304065972</v>
      </c>
      <c r="W67" s="94">
        <f t="shared" si="3"/>
        <v>0.0018918931052418393</v>
      </c>
      <c r="X67" s="273">
        <f>INDEX(POBLACION!$C$4:$W$128,MATCH(A67,POBLACION!$A$4:$A$128,0),MATCH($W$2,POBLACION!$C$3:$W$3,0))</f>
        <v>24168</v>
      </c>
      <c r="Y67" s="263">
        <f t="shared" si="5"/>
        <v>10229.689375459651</v>
      </c>
      <c r="Z67" s="275">
        <f t="shared" si="6"/>
        <v>11480.20648819088</v>
      </c>
      <c r="AA67" s="278">
        <f t="shared" si="7"/>
        <v>4.0098624465594765</v>
      </c>
      <c r="AB67" s="278">
        <f t="shared" si="7"/>
        <v>4.059949699549358</v>
      </c>
    </row>
    <row r="68" spans="1:28" ht="15">
      <c r="A68" s="35" t="s">
        <v>246</v>
      </c>
      <c r="B68" s="32" t="s">
        <v>95</v>
      </c>
      <c r="C68" s="33" t="s">
        <v>362</v>
      </c>
      <c r="D68" s="32" t="s">
        <v>104</v>
      </c>
      <c r="E68" s="51">
        <f>SUMIFS('PIB Mpal 2015-2022 Cons'!H$5:H$1012,'PIB Mpal 2015-2022 Cons'!$A$5:$A$1012,$W$2,'PIB Mpal 2015-2022 Cons'!$E$5:$E$1012,$A68)</f>
        <v>47.838311523740195</v>
      </c>
      <c r="F68" s="51">
        <f>SUMIFS('PIB Mpal 2015-2022 Cons'!I$5:I$1012,'PIB Mpal 2015-2022 Cons'!$A$5:$A$1012,$W$2,'PIB Mpal 2015-2022 Cons'!$E$5:$E$1012,$A68)</f>
        <v>0</v>
      </c>
      <c r="G68" s="51">
        <f>SUMIFS('PIB Mpal 2015-2022 Cons'!K$5:K$1012,'PIB Mpal 2015-2022 Cons'!$A$5:$A$1012,$W$2,'PIB Mpal 2015-2022 Cons'!$E$5:$E$1012,$A68)</f>
        <v>4.59652158119849</v>
      </c>
      <c r="H68" s="51">
        <f>SUMIFS('PIB Mpal 2015-2022 Cons'!L$5:L$1012,'PIB Mpal 2015-2022 Cons'!$A$5:$A$1012,$W$2,'PIB Mpal 2015-2022 Cons'!$E$5:$E$1012,$A68)</f>
        <v>7.522936765082808</v>
      </c>
      <c r="I68" s="51">
        <f>SUMIFS('PIB Mpal 2015-2022 Cons'!N$5:N$1012,'PIB Mpal 2015-2022 Cons'!$A$5:$A$1012,$W$2,'PIB Mpal 2015-2022 Cons'!$E$5:$E$1012,$A68)</f>
        <v>6.13055801031695</v>
      </c>
      <c r="J68" s="51">
        <f>SUMIFS('PIB Mpal 2015-2022 Cons'!O$5:O$1012,'PIB Mpal 2015-2022 Cons'!$A$5:$A$1012,$W$2,'PIB Mpal 2015-2022 Cons'!$E$5:$E$1012,$A68)</f>
        <v>19.294427473851428</v>
      </c>
      <c r="K68" s="51">
        <f>SUMIFS('PIB Mpal 2015-2022 Cons'!P$5:P$1012,'PIB Mpal 2015-2022 Cons'!$A$5:$A$1012,$W$2,'PIB Mpal 2015-2022 Cons'!$E$5:$E$1012,$A68)</f>
        <v>5.431177628506863</v>
      </c>
      <c r="L68" s="51">
        <f>SUMIFS('PIB Mpal 2015-2022 Cons'!Q$5:Q$1012,'PIB Mpal 2015-2022 Cons'!$A$5:$A$1012,$W$2,'PIB Mpal 2015-2022 Cons'!$E$5:$E$1012,$A68)</f>
        <v>1.6366113506327211</v>
      </c>
      <c r="M68" s="51">
        <f>SUMIFS('PIB Mpal 2015-2022 Cons'!R$5:R$1012,'PIB Mpal 2015-2022 Cons'!$A$5:$A$1012,$W$2,'PIB Mpal 2015-2022 Cons'!$E$5:$E$1012,$A68)</f>
        <v>17.086377505093765</v>
      </c>
      <c r="N68" s="51">
        <f>SUMIFS('PIB Mpal 2015-2022 Cons'!S$5:S$1012,'PIB Mpal 2015-2022 Cons'!$A$5:$A$1012,$W$2,'PIB Mpal 2015-2022 Cons'!$E$5:$E$1012,$A68)</f>
        <v>13.06043546212341</v>
      </c>
      <c r="O68" s="51">
        <f>SUMIFS('PIB Mpal 2015-2022 Cons'!T$5:T$1012,'PIB Mpal 2015-2022 Cons'!$A$5:$A$1012,$W$2,'PIB Mpal 2015-2022 Cons'!$E$5:$E$1012,$A68)</f>
        <v>15.142401760143862</v>
      </c>
      <c r="P68" s="153">
        <f>SUMIFS('PIB Mpal 2015-2022 Cons'!U$5:U$1012,'PIB Mpal 2015-2022 Cons'!$A$5:$A$1012,$W$2,'PIB Mpal 2015-2022 Cons'!$E$5:$E$1012,$A68)</f>
        <v>9.153887257914862</v>
      </c>
      <c r="Q68" s="220">
        <f>SUMIFS('PIB Mpal 2015-2022 Cons'!J$5:J$1012,'PIB Mpal 2015-2022 Cons'!$A$5:$A$1012,$W$2,'PIB Mpal 2015-2022 Cons'!$E$5:$E$1012,$A68)</f>
        <v>47.838311523740195</v>
      </c>
      <c r="R68" s="101">
        <f>SUMIFS('PIB Mpal 2015-2022 Cons'!M$5:M$1012,'PIB Mpal 2015-2022 Cons'!$A$5:$A$1012,$W$2,'PIB Mpal 2015-2022 Cons'!$E$5:$E$1012,$A68)</f>
        <v>12.119458346281299</v>
      </c>
      <c r="S68" s="53">
        <f>SUMIFS('PIB Mpal 2015-2022 Cons'!V$5:V$1012,'PIB Mpal 2015-2022 Cons'!$A$5:$A$1012,$W$2,'PIB Mpal 2015-2022 Cons'!$E$5:$E$1012,$A68)</f>
        <v>86.93587644858385</v>
      </c>
      <c r="T68" s="156">
        <f>SUMIFS('PIB Mpal 2015-2022 Cons'!W$5:W$1012,'PIB Mpal 2015-2022 Cons'!$A$5:$A$1012,$W$2,'PIB Mpal 2015-2022 Cons'!$E$5:$E$1012,$A68)</f>
        <v>146.89364631860536</v>
      </c>
      <c r="U68" s="51">
        <f>SUMIFS('PIB Mpal 2015-2022 Cons'!X$5:X$1012,'PIB Mpal 2015-2022 Cons'!$A$5:$A$1012,$W$2,'PIB Mpal 2015-2022 Cons'!$E$5:$E$1012,$A68)</f>
        <v>17.940694493477636</v>
      </c>
      <c r="V68" s="53">
        <f>SUMIFS('PIB Mpal 2015-2022 Cons'!Y$5:Y$1012,'PIB Mpal 2015-2022 Cons'!$A$5:$A$1012,$W$2,'PIB Mpal 2015-2022 Cons'!$E$5:$E$1012,$A68)</f>
        <v>164.83434081208298</v>
      </c>
      <c r="W68" s="94">
        <f t="shared" si="3"/>
        <v>0.001123967822776228</v>
      </c>
      <c r="X68" s="273">
        <f>INDEX(POBLACION!$C$4:$W$128,MATCH(A68,POBLACION!$A$4:$A$128,0),MATCH($W$2,POBLACION!$C$3:$W$3,0))</f>
        <v>12605</v>
      </c>
      <c r="Y68" s="263">
        <f t="shared" si="5"/>
        <v>11653.60145328087</v>
      </c>
      <c r="Z68" s="275">
        <f t="shared" si="6"/>
        <v>13076.90129409623</v>
      </c>
      <c r="AA68" s="278">
        <f t="shared" si="7"/>
        <v>4.066460161377213</v>
      </c>
      <c r="AB68" s="278">
        <f t="shared" si="7"/>
        <v>4.11650484564672</v>
      </c>
    </row>
    <row r="69" spans="1:28" ht="15">
      <c r="A69" s="35" t="s">
        <v>247</v>
      </c>
      <c r="B69" s="32" t="s">
        <v>95</v>
      </c>
      <c r="C69" s="33" t="s">
        <v>367</v>
      </c>
      <c r="D69" s="32" t="s">
        <v>105</v>
      </c>
      <c r="E69" s="51">
        <f>SUMIFS('PIB Mpal 2015-2022 Cons'!H$5:H$1012,'PIB Mpal 2015-2022 Cons'!$A$5:$A$1012,$W$2,'PIB Mpal 2015-2022 Cons'!$E$5:$E$1012,$A69)</f>
        <v>27.09046280928565</v>
      </c>
      <c r="F69" s="51">
        <f>SUMIFS('PIB Mpal 2015-2022 Cons'!I$5:I$1012,'PIB Mpal 2015-2022 Cons'!$A$5:$A$1012,$W$2,'PIB Mpal 2015-2022 Cons'!$E$5:$E$1012,$A69)</f>
        <v>13.908879529217323</v>
      </c>
      <c r="G69" s="51">
        <f>SUMIFS('PIB Mpal 2015-2022 Cons'!K$5:K$1012,'PIB Mpal 2015-2022 Cons'!$A$5:$A$1012,$W$2,'PIB Mpal 2015-2022 Cons'!$E$5:$E$1012,$A69)</f>
        <v>3.3616645593457024</v>
      </c>
      <c r="H69" s="51">
        <f>SUMIFS('PIB Mpal 2015-2022 Cons'!L$5:L$1012,'PIB Mpal 2015-2022 Cons'!$A$5:$A$1012,$W$2,'PIB Mpal 2015-2022 Cons'!$E$5:$E$1012,$A69)</f>
        <v>14.195475101293747</v>
      </c>
      <c r="I69" s="51">
        <f>SUMIFS('PIB Mpal 2015-2022 Cons'!N$5:N$1012,'PIB Mpal 2015-2022 Cons'!$A$5:$A$1012,$W$2,'PIB Mpal 2015-2022 Cons'!$E$5:$E$1012,$A69)</f>
        <v>7.564440658008435</v>
      </c>
      <c r="J69" s="51">
        <f>SUMIFS('PIB Mpal 2015-2022 Cons'!O$5:O$1012,'PIB Mpal 2015-2022 Cons'!$A$5:$A$1012,$W$2,'PIB Mpal 2015-2022 Cons'!$E$5:$E$1012,$A69)</f>
        <v>39.94502084240434</v>
      </c>
      <c r="K69" s="51">
        <f>SUMIFS('PIB Mpal 2015-2022 Cons'!P$5:P$1012,'PIB Mpal 2015-2022 Cons'!$A$5:$A$1012,$W$2,'PIB Mpal 2015-2022 Cons'!$E$5:$E$1012,$A69)</f>
        <v>7.006113853622657</v>
      </c>
      <c r="L69" s="51">
        <f>SUMIFS('PIB Mpal 2015-2022 Cons'!Q$5:Q$1012,'PIB Mpal 2015-2022 Cons'!$A$5:$A$1012,$W$2,'PIB Mpal 2015-2022 Cons'!$E$5:$E$1012,$A69)</f>
        <v>3.9661948247137797</v>
      </c>
      <c r="M69" s="51">
        <f>SUMIFS('PIB Mpal 2015-2022 Cons'!R$5:R$1012,'PIB Mpal 2015-2022 Cons'!$A$5:$A$1012,$W$2,'PIB Mpal 2015-2022 Cons'!$E$5:$E$1012,$A69)</f>
        <v>17.175973610540087</v>
      </c>
      <c r="N69" s="51">
        <f>SUMIFS('PIB Mpal 2015-2022 Cons'!S$5:S$1012,'PIB Mpal 2015-2022 Cons'!$A$5:$A$1012,$W$2,'PIB Mpal 2015-2022 Cons'!$E$5:$E$1012,$A69)</f>
        <v>23.477847129496464</v>
      </c>
      <c r="O69" s="51">
        <f>SUMIFS('PIB Mpal 2015-2022 Cons'!T$5:T$1012,'PIB Mpal 2015-2022 Cons'!$A$5:$A$1012,$W$2,'PIB Mpal 2015-2022 Cons'!$E$5:$E$1012,$A69)</f>
        <v>42.57204384820293</v>
      </c>
      <c r="P69" s="153">
        <f>SUMIFS('PIB Mpal 2015-2022 Cons'!U$5:U$1012,'PIB Mpal 2015-2022 Cons'!$A$5:$A$1012,$W$2,'PIB Mpal 2015-2022 Cons'!$E$5:$E$1012,$A69)</f>
        <v>9.69402716534585</v>
      </c>
      <c r="Q69" s="220">
        <f>SUMIFS('PIB Mpal 2015-2022 Cons'!J$5:J$1012,'PIB Mpal 2015-2022 Cons'!$A$5:$A$1012,$W$2,'PIB Mpal 2015-2022 Cons'!$E$5:$E$1012,$A69)</f>
        <v>40.99934233850297</v>
      </c>
      <c r="R69" s="101">
        <f>SUMIFS('PIB Mpal 2015-2022 Cons'!M$5:M$1012,'PIB Mpal 2015-2022 Cons'!$A$5:$A$1012,$W$2,'PIB Mpal 2015-2022 Cons'!$E$5:$E$1012,$A69)</f>
        <v>17.55713966063945</v>
      </c>
      <c r="S69" s="53">
        <f>SUMIFS('PIB Mpal 2015-2022 Cons'!V$5:V$1012,'PIB Mpal 2015-2022 Cons'!$A$5:$A$1012,$W$2,'PIB Mpal 2015-2022 Cons'!$E$5:$E$1012,$A69)</f>
        <v>151.40166193233455</v>
      </c>
      <c r="T69" s="156">
        <f>SUMIFS('PIB Mpal 2015-2022 Cons'!W$5:W$1012,'PIB Mpal 2015-2022 Cons'!$A$5:$A$1012,$W$2,'PIB Mpal 2015-2022 Cons'!$E$5:$E$1012,$A69)</f>
        <v>209.95814393147697</v>
      </c>
      <c r="U69" s="51">
        <f>SUMIFS('PIB Mpal 2015-2022 Cons'!X$5:X$1012,'PIB Mpal 2015-2022 Cons'!$A$5:$A$1012,$W$2,'PIB Mpal 2015-2022 Cons'!$E$5:$E$1012,$A69)</f>
        <v>24.194825539513502</v>
      </c>
      <c r="V69" s="53">
        <f>SUMIFS('PIB Mpal 2015-2022 Cons'!Y$5:Y$1012,'PIB Mpal 2015-2022 Cons'!$A$5:$A$1012,$W$2,'PIB Mpal 2015-2022 Cons'!$E$5:$E$1012,$A69)</f>
        <v>234.15296947099046</v>
      </c>
      <c r="W69" s="94">
        <f t="shared" si="3"/>
        <v>0.0015966357616762198</v>
      </c>
      <c r="X69" s="273">
        <f>INDEX(POBLACION!$C$4:$W$128,MATCH(A69,POBLACION!$A$4:$A$128,0),MATCH($W$2,POBLACION!$C$3:$W$3,0))</f>
        <v>21525</v>
      </c>
      <c r="Y69" s="263">
        <f t="shared" si="5"/>
        <v>9754.15302817547</v>
      </c>
      <c r="Z69" s="275">
        <f t="shared" si="6"/>
        <v>10878.186735005364</v>
      </c>
      <c r="AA69" s="278">
        <f t="shared" si="7"/>
        <v>3.98918956474446</v>
      </c>
      <c r="AB69" s="278">
        <f t="shared" si="7"/>
        <v>4.036556509644288</v>
      </c>
    </row>
    <row r="70" spans="1:28" ht="15">
      <c r="A70" s="35" t="s">
        <v>248</v>
      </c>
      <c r="B70" s="32" t="s">
        <v>95</v>
      </c>
      <c r="C70" s="33" t="s">
        <v>362</v>
      </c>
      <c r="D70" s="32" t="s">
        <v>106</v>
      </c>
      <c r="E70" s="51">
        <f>SUMIFS('PIB Mpal 2015-2022 Cons'!H$5:H$1012,'PIB Mpal 2015-2022 Cons'!$A$5:$A$1012,$W$2,'PIB Mpal 2015-2022 Cons'!$E$5:$E$1012,$A70)</f>
        <v>9.182887918693172</v>
      </c>
      <c r="F70" s="51">
        <f>SUMIFS('PIB Mpal 2015-2022 Cons'!I$5:I$1012,'PIB Mpal 2015-2022 Cons'!$A$5:$A$1012,$W$2,'PIB Mpal 2015-2022 Cons'!$E$5:$E$1012,$A70)</f>
        <v>0</v>
      </c>
      <c r="G70" s="51">
        <f>SUMIFS('PIB Mpal 2015-2022 Cons'!K$5:K$1012,'PIB Mpal 2015-2022 Cons'!$A$5:$A$1012,$W$2,'PIB Mpal 2015-2022 Cons'!$E$5:$E$1012,$A70)</f>
        <v>2.5965886801752767</v>
      </c>
      <c r="H70" s="51">
        <f>SUMIFS('PIB Mpal 2015-2022 Cons'!L$5:L$1012,'PIB Mpal 2015-2022 Cons'!$A$5:$A$1012,$W$2,'PIB Mpal 2015-2022 Cons'!$E$5:$E$1012,$A70)</f>
        <v>0.9149301845799938</v>
      </c>
      <c r="I70" s="51">
        <f>SUMIFS('PIB Mpal 2015-2022 Cons'!N$5:N$1012,'PIB Mpal 2015-2022 Cons'!$A$5:$A$1012,$W$2,'PIB Mpal 2015-2022 Cons'!$E$5:$E$1012,$A70)</f>
        <v>5.273625065313546</v>
      </c>
      <c r="J70" s="51">
        <f>SUMIFS('PIB Mpal 2015-2022 Cons'!O$5:O$1012,'PIB Mpal 2015-2022 Cons'!$A$5:$A$1012,$W$2,'PIB Mpal 2015-2022 Cons'!$E$5:$E$1012,$A70)</f>
        <v>8.313449528210638</v>
      </c>
      <c r="K70" s="51">
        <f>SUMIFS('PIB Mpal 2015-2022 Cons'!P$5:P$1012,'PIB Mpal 2015-2022 Cons'!$A$5:$A$1012,$W$2,'PIB Mpal 2015-2022 Cons'!$E$5:$E$1012,$A70)</f>
        <v>1.5165989607720591</v>
      </c>
      <c r="L70" s="51">
        <f>SUMIFS('PIB Mpal 2015-2022 Cons'!Q$5:Q$1012,'PIB Mpal 2015-2022 Cons'!$A$5:$A$1012,$W$2,'PIB Mpal 2015-2022 Cons'!$E$5:$E$1012,$A70)</f>
        <v>0.5261409131040303</v>
      </c>
      <c r="M70" s="51">
        <f>SUMIFS('PIB Mpal 2015-2022 Cons'!R$5:R$1012,'PIB Mpal 2015-2022 Cons'!$A$5:$A$1012,$W$2,'PIB Mpal 2015-2022 Cons'!$E$5:$E$1012,$A70)</f>
        <v>5.554602009321142</v>
      </c>
      <c r="N70" s="51">
        <f>SUMIFS('PIB Mpal 2015-2022 Cons'!S$5:S$1012,'PIB Mpal 2015-2022 Cons'!$A$5:$A$1012,$W$2,'PIB Mpal 2015-2022 Cons'!$E$5:$E$1012,$A70)</f>
        <v>6.397274433569549</v>
      </c>
      <c r="O70" s="51">
        <f>SUMIFS('PIB Mpal 2015-2022 Cons'!T$5:T$1012,'PIB Mpal 2015-2022 Cons'!$A$5:$A$1012,$W$2,'PIB Mpal 2015-2022 Cons'!$E$5:$E$1012,$A70)</f>
        <v>9.222789365018649</v>
      </c>
      <c r="P70" s="153">
        <f>SUMIFS('PIB Mpal 2015-2022 Cons'!U$5:U$1012,'PIB Mpal 2015-2022 Cons'!$A$5:$A$1012,$W$2,'PIB Mpal 2015-2022 Cons'!$E$5:$E$1012,$A70)</f>
        <v>2.7369100335184275</v>
      </c>
      <c r="Q70" s="220">
        <f>SUMIFS('PIB Mpal 2015-2022 Cons'!J$5:J$1012,'PIB Mpal 2015-2022 Cons'!$A$5:$A$1012,$W$2,'PIB Mpal 2015-2022 Cons'!$E$5:$E$1012,$A70)</f>
        <v>9.182887918693172</v>
      </c>
      <c r="R70" s="101">
        <f>SUMIFS('PIB Mpal 2015-2022 Cons'!M$5:M$1012,'PIB Mpal 2015-2022 Cons'!$A$5:$A$1012,$W$2,'PIB Mpal 2015-2022 Cons'!$E$5:$E$1012,$A70)</f>
        <v>3.5115188647552706</v>
      </c>
      <c r="S70" s="53">
        <f>SUMIFS('PIB Mpal 2015-2022 Cons'!V$5:V$1012,'PIB Mpal 2015-2022 Cons'!$A$5:$A$1012,$W$2,'PIB Mpal 2015-2022 Cons'!$E$5:$E$1012,$A70)</f>
        <v>39.54139030882804</v>
      </c>
      <c r="T70" s="156">
        <f>SUMIFS('PIB Mpal 2015-2022 Cons'!W$5:W$1012,'PIB Mpal 2015-2022 Cons'!$A$5:$A$1012,$W$2,'PIB Mpal 2015-2022 Cons'!$E$5:$E$1012,$A70)</f>
        <v>52.235797092276485</v>
      </c>
      <c r="U70" s="51">
        <f>SUMIFS('PIB Mpal 2015-2022 Cons'!X$5:X$1012,'PIB Mpal 2015-2022 Cons'!$A$5:$A$1012,$W$2,'PIB Mpal 2015-2022 Cons'!$E$5:$E$1012,$A70)</f>
        <v>6.004831110027587</v>
      </c>
      <c r="V70" s="53">
        <f>SUMIFS('PIB Mpal 2015-2022 Cons'!Y$5:Y$1012,'PIB Mpal 2015-2022 Cons'!$A$5:$A$1012,$W$2,'PIB Mpal 2015-2022 Cons'!$E$5:$E$1012,$A70)</f>
        <v>58.24062820230407</v>
      </c>
      <c r="W70" s="94">
        <f aca="true" t="shared" si="18" ref="W70:W133">V70/$V$5</f>
        <v>0.0003971295772177164</v>
      </c>
      <c r="X70" s="273">
        <f>INDEX(POBLACION!$C$4:$W$128,MATCH(A70,POBLACION!$A$4:$A$128,0),MATCH($W$2,POBLACION!$C$3:$W$3,0))</f>
        <v>5857</v>
      </c>
      <c r="Y70" s="263">
        <f aca="true" t="shared" si="19" ref="Y70:Y133">(T70/X70)*1000000</f>
        <v>8918.52434561661</v>
      </c>
      <c r="Z70" s="275">
        <f aca="true" t="shared" si="20" ref="Z70:Z133">(V70/X70)*1000000</f>
        <v>9943.764419037745</v>
      </c>
      <c r="AA70" s="278">
        <f aca="true" t="shared" si="21" ref="AA70:AB133">LOG(Y70)</f>
        <v>3.9502930021819678</v>
      </c>
      <c r="AB70" s="278">
        <f t="shared" si="21"/>
        <v>3.9975508267434146</v>
      </c>
    </row>
    <row r="71" spans="1:28" ht="15">
      <c r="A71" s="35" t="s">
        <v>249</v>
      </c>
      <c r="B71" s="32" t="s">
        <v>95</v>
      </c>
      <c r="C71" s="33" t="s">
        <v>367</v>
      </c>
      <c r="D71" s="32" t="s">
        <v>107</v>
      </c>
      <c r="E71" s="51">
        <f>SUMIFS('PIB Mpal 2015-2022 Cons'!H$5:H$1012,'PIB Mpal 2015-2022 Cons'!$A$5:$A$1012,$W$2,'PIB Mpal 2015-2022 Cons'!$E$5:$E$1012,$A71)</f>
        <v>14.6521062120606</v>
      </c>
      <c r="F71" s="51">
        <f>SUMIFS('PIB Mpal 2015-2022 Cons'!I$5:I$1012,'PIB Mpal 2015-2022 Cons'!$A$5:$A$1012,$W$2,'PIB Mpal 2015-2022 Cons'!$E$5:$E$1012,$A71)</f>
        <v>0</v>
      </c>
      <c r="G71" s="51">
        <f>SUMIFS('PIB Mpal 2015-2022 Cons'!K$5:K$1012,'PIB Mpal 2015-2022 Cons'!$A$5:$A$1012,$W$2,'PIB Mpal 2015-2022 Cons'!$E$5:$E$1012,$A71)</f>
        <v>2.6891312195739183</v>
      </c>
      <c r="H71" s="51">
        <f>SUMIFS('PIB Mpal 2015-2022 Cons'!L$5:L$1012,'PIB Mpal 2015-2022 Cons'!$A$5:$A$1012,$W$2,'PIB Mpal 2015-2022 Cons'!$E$5:$E$1012,$A71)</f>
        <v>5.125960044702365</v>
      </c>
      <c r="I71" s="51">
        <f>SUMIFS('PIB Mpal 2015-2022 Cons'!N$5:N$1012,'PIB Mpal 2015-2022 Cons'!$A$5:$A$1012,$W$2,'PIB Mpal 2015-2022 Cons'!$E$5:$E$1012,$A71)</f>
        <v>9.90097623792046</v>
      </c>
      <c r="J71" s="51">
        <f>SUMIFS('PIB Mpal 2015-2022 Cons'!O$5:O$1012,'PIB Mpal 2015-2022 Cons'!$A$5:$A$1012,$W$2,'PIB Mpal 2015-2022 Cons'!$E$5:$E$1012,$A71)</f>
        <v>13.137840113274661</v>
      </c>
      <c r="K71" s="51">
        <f>SUMIFS('PIB Mpal 2015-2022 Cons'!P$5:P$1012,'PIB Mpal 2015-2022 Cons'!$A$5:$A$1012,$W$2,'PIB Mpal 2015-2022 Cons'!$E$5:$E$1012,$A71)</f>
        <v>5.773766713936735</v>
      </c>
      <c r="L71" s="51">
        <f>SUMIFS('PIB Mpal 2015-2022 Cons'!Q$5:Q$1012,'PIB Mpal 2015-2022 Cons'!$A$5:$A$1012,$W$2,'PIB Mpal 2015-2022 Cons'!$E$5:$E$1012,$A71)</f>
        <v>1.8657404308250625</v>
      </c>
      <c r="M71" s="51">
        <f>SUMIFS('PIB Mpal 2015-2022 Cons'!R$5:R$1012,'PIB Mpal 2015-2022 Cons'!$A$5:$A$1012,$W$2,'PIB Mpal 2015-2022 Cons'!$E$5:$E$1012,$A71)</f>
        <v>15.290179417013908</v>
      </c>
      <c r="N71" s="51">
        <f>SUMIFS('PIB Mpal 2015-2022 Cons'!S$5:S$1012,'PIB Mpal 2015-2022 Cons'!$A$5:$A$1012,$W$2,'PIB Mpal 2015-2022 Cons'!$E$5:$E$1012,$A71)</f>
        <v>13.99424931147057</v>
      </c>
      <c r="O71" s="51">
        <f>SUMIFS('PIB Mpal 2015-2022 Cons'!T$5:T$1012,'PIB Mpal 2015-2022 Cons'!$A$5:$A$1012,$W$2,'PIB Mpal 2015-2022 Cons'!$E$5:$E$1012,$A71)</f>
        <v>28.678956473714553</v>
      </c>
      <c r="P71" s="153">
        <f>SUMIFS('PIB Mpal 2015-2022 Cons'!U$5:U$1012,'PIB Mpal 2015-2022 Cons'!$A$5:$A$1012,$W$2,'PIB Mpal 2015-2022 Cons'!$E$5:$E$1012,$A71)</f>
        <v>6.389075364563064</v>
      </c>
      <c r="Q71" s="220">
        <f>SUMIFS('PIB Mpal 2015-2022 Cons'!J$5:J$1012,'PIB Mpal 2015-2022 Cons'!$A$5:$A$1012,$W$2,'PIB Mpal 2015-2022 Cons'!$E$5:$E$1012,$A71)</f>
        <v>14.6521062120606</v>
      </c>
      <c r="R71" s="101">
        <f>SUMIFS('PIB Mpal 2015-2022 Cons'!M$5:M$1012,'PIB Mpal 2015-2022 Cons'!$A$5:$A$1012,$W$2,'PIB Mpal 2015-2022 Cons'!$E$5:$E$1012,$A71)</f>
        <v>7.815091264276283</v>
      </c>
      <c r="S71" s="53">
        <f>SUMIFS('PIB Mpal 2015-2022 Cons'!V$5:V$1012,'PIB Mpal 2015-2022 Cons'!$A$5:$A$1012,$W$2,'PIB Mpal 2015-2022 Cons'!$E$5:$E$1012,$A71)</f>
        <v>95.03078406271902</v>
      </c>
      <c r="T71" s="156">
        <f>SUMIFS('PIB Mpal 2015-2022 Cons'!W$5:W$1012,'PIB Mpal 2015-2022 Cons'!$A$5:$A$1012,$W$2,'PIB Mpal 2015-2022 Cons'!$E$5:$E$1012,$A71)</f>
        <v>117.4979815390559</v>
      </c>
      <c r="U71" s="51">
        <f>SUMIFS('PIB Mpal 2015-2022 Cons'!X$5:X$1012,'PIB Mpal 2015-2022 Cons'!$A$5:$A$1012,$W$2,'PIB Mpal 2015-2022 Cons'!$E$5:$E$1012,$A71)</f>
        <v>12.885234658412168</v>
      </c>
      <c r="V71" s="53">
        <f>SUMIFS('PIB Mpal 2015-2022 Cons'!Y$5:Y$1012,'PIB Mpal 2015-2022 Cons'!$A$5:$A$1012,$W$2,'PIB Mpal 2015-2022 Cons'!$E$5:$E$1012,$A71)</f>
        <v>130.38321619746807</v>
      </c>
      <c r="W71" s="94">
        <f t="shared" si="18"/>
        <v>0.0008890534515686795</v>
      </c>
      <c r="X71" s="273">
        <f>INDEX(POBLACION!$C$4:$W$128,MATCH(A71,POBLACION!$A$4:$A$128,0),MATCH($W$2,POBLACION!$C$3:$W$3,0))</f>
        <v>5636</v>
      </c>
      <c r="Y71" s="263">
        <f t="shared" si="19"/>
        <v>20847.761096354843</v>
      </c>
      <c r="Z71" s="275">
        <f t="shared" si="20"/>
        <v>23133.998615590503</v>
      </c>
      <c r="AA71" s="278">
        <f t="shared" si="21"/>
        <v>4.319059421625931</v>
      </c>
      <c r="AB71" s="278">
        <f t="shared" si="21"/>
        <v>4.364250705256461</v>
      </c>
    </row>
    <row r="72" spans="1:28" ht="15">
      <c r="A72" s="35" t="s">
        <v>250</v>
      </c>
      <c r="B72" s="32" t="s">
        <v>95</v>
      </c>
      <c r="C72" s="33" t="s">
        <v>367</v>
      </c>
      <c r="D72" s="32" t="s">
        <v>108</v>
      </c>
      <c r="E72" s="51">
        <f>SUMIFS('PIB Mpal 2015-2022 Cons'!H$5:H$1012,'PIB Mpal 2015-2022 Cons'!$A$5:$A$1012,$W$2,'PIB Mpal 2015-2022 Cons'!$E$5:$E$1012,$A72)</f>
        <v>21.930756072309855</v>
      </c>
      <c r="F72" s="51">
        <f>SUMIFS('PIB Mpal 2015-2022 Cons'!I$5:I$1012,'PIB Mpal 2015-2022 Cons'!$A$5:$A$1012,$W$2,'PIB Mpal 2015-2022 Cons'!$E$5:$E$1012,$A72)</f>
        <v>0</v>
      </c>
      <c r="G72" s="51">
        <f>SUMIFS('PIB Mpal 2015-2022 Cons'!K$5:K$1012,'PIB Mpal 2015-2022 Cons'!$A$5:$A$1012,$W$2,'PIB Mpal 2015-2022 Cons'!$E$5:$E$1012,$A72)</f>
        <v>2.868790482472314</v>
      </c>
      <c r="H72" s="51">
        <f>SUMIFS('PIB Mpal 2015-2022 Cons'!L$5:L$1012,'PIB Mpal 2015-2022 Cons'!$A$5:$A$1012,$W$2,'PIB Mpal 2015-2022 Cons'!$E$5:$E$1012,$A72)</f>
        <v>4.859559325430425</v>
      </c>
      <c r="I72" s="51">
        <f>SUMIFS('PIB Mpal 2015-2022 Cons'!N$5:N$1012,'PIB Mpal 2015-2022 Cons'!$A$5:$A$1012,$W$2,'PIB Mpal 2015-2022 Cons'!$E$5:$E$1012,$A72)</f>
        <v>5.618456835877325</v>
      </c>
      <c r="J72" s="51">
        <f>SUMIFS('PIB Mpal 2015-2022 Cons'!O$5:O$1012,'PIB Mpal 2015-2022 Cons'!$A$5:$A$1012,$W$2,'PIB Mpal 2015-2022 Cons'!$E$5:$E$1012,$A72)</f>
        <v>14.449661523437504</v>
      </c>
      <c r="K72" s="51">
        <f>SUMIFS('PIB Mpal 2015-2022 Cons'!P$5:P$1012,'PIB Mpal 2015-2022 Cons'!$A$5:$A$1012,$W$2,'PIB Mpal 2015-2022 Cons'!$E$5:$E$1012,$A72)</f>
        <v>3.3091706344598912</v>
      </c>
      <c r="L72" s="51">
        <f>SUMIFS('PIB Mpal 2015-2022 Cons'!Q$5:Q$1012,'PIB Mpal 2015-2022 Cons'!$A$5:$A$1012,$W$2,'PIB Mpal 2015-2022 Cons'!$E$5:$E$1012,$A72)</f>
        <v>1.57006240573203</v>
      </c>
      <c r="M72" s="51">
        <f>SUMIFS('PIB Mpal 2015-2022 Cons'!R$5:R$1012,'PIB Mpal 2015-2022 Cons'!$A$5:$A$1012,$W$2,'PIB Mpal 2015-2022 Cons'!$E$5:$E$1012,$A72)</f>
        <v>10.351907013415957</v>
      </c>
      <c r="N72" s="51">
        <f>SUMIFS('PIB Mpal 2015-2022 Cons'!S$5:S$1012,'PIB Mpal 2015-2022 Cons'!$A$5:$A$1012,$W$2,'PIB Mpal 2015-2022 Cons'!$E$5:$E$1012,$A72)</f>
        <v>12.193354361018024</v>
      </c>
      <c r="O72" s="51">
        <f>SUMIFS('PIB Mpal 2015-2022 Cons'!T$5:T$1012,'PIB Mpal 2015-2022 Cons'!$A$5:$A$1012,$W$2,'PIB Mpal 2015-2022 Cons'!$E$5:$E$1012,$A72)</f>
        <v>25.732343769323503</v>
      </c>
      <c r="P72" s="153">
        <f>SUMIFS('PIB Mpal 2015-2022 Cons'!U$5:U$1012,'PIB Mpal 2015-2022 Cons'!$A$5:$A$1012,$W$2,'PIB Mpal 2015-2022 Cons'!$E$5:$E$1012,$A72)</f>
        <v>6.249312579526409</v>
      </c>
      <c r="Q72" s="220">
        <f>SUMIFS('PIB Mpal 2015-2022 Cons'!J$5:J$1012,'PIB Mpal 2015-2022 Cons'!$A$5:$A$1012,$W$2,'PIB Mpal 2015-2022 Cons'!$E$5:$E$1012,$A72)</f>
        <v>21.930756072309855</v>
      </c>
      <c r="R72" s="101">
        <f>SUMIFS('PIB Mpal 2015-2022 Cons'!M$5:M$1012,'PIB Mpal 2015-2022 Cons'!$A$5:$A$1012,$W$2,'PIB Mpal 2015-2022 Cons'!$E$5:$E$1012,$A72)</f>
        <v>7.728349807902738</v>
      </c>
      <c r="S72" s="53">
        <f>SUMIFS('PIB Mpal 2015-2022 Cons'!V$5:V$1012,'PIB Mpal 2015-2022 Cons'!$A$5:$A$1012,$W$2,'PIB Mpal 2015-2022 Cons'!$E$5:$E$1012,$A72)</f>
        <v>79.47426912279064</v>
      </c>
      <c r="T72" s="156">
        <f>SUMIFS('PIB Mpal 2015-2022 Cons'!W$5:W$1012,'PIB Mpal 2015-2022 Cons'!$A$5:$A$1012,$W$2,'PIB Mpal 2015-2022 Cons'!$E$5:$E$1012,$A72)</f>
        <v>109.13337500300324</v>
      </c>
      <c r="U72" s="51">
        <f>SUMIFS('PIB Mpal 2015-2022 Cons'!X$5:X$1012,'PIB Mpal 2015-2022 Cons'!$A$5:$A$1012,$W$2,'PIB Mpal 2015-2022 Cons'!$E$5:$E$1012,$A72)</f>
        <v>12.477676940314748</v>
      </c>
      <c r="V72" s="53">
        <f>SUMIFS('PIB Mpal 2015-2022 Cons'!Y$5:Y$1012,'PIB Mpal 2015-2022 Cons'!$A$5:$A$1012,$W$2,'PIB Mpal 2015-2022 Cons'!$E$5:$E$1012,$A72)</f>
        <v>121.61105194331799</v>
      </c>
      <c r="W72" s="94">
        <f t="shared" si="18"/>
        <v>0.000829238061710004</v>
      </c>
      <c r="X72" s="273">
        <f>INDEX(POBLACION!$C$4:$W$128,MATCH(A72,POBLACION!$A$4:$A$128,0),MATCH($W$2,POBLACION!$C$3:$W$3,0))</f>
        <v>10466</v>
      </c>
      <c r="Y72" s="263">
        <f t="shared" si="19"/>
        <v>10427.419740397787</v>
      </c>
      <c r="Z72" s="275">
        <f t="shared" si="20"/>
        <v>11619.630416904069</v>
      </c>
      <c r="AA72" s="278">
        <f t="shared" si="21"/>
        <v>4.0181768557764155</v>
      </c>
      <c r="AB72" s="278">
        <f t="shared" si="21"/>
        <v>4.065192314762422</v>
      </c>
    </row>
    <row r="73" spans="1:28" ht="15">
      <c r="A73" s="35" t="s">
        <v>251</v>
      </c>
      <c r="B73" s="32" t="s">
        <v>95</v>
      </c>
      <c r="C73" s="33" t="s">
        <v>367</v>
      </c>
      <c r="D73" s="32" t="s">
        <v>109</v>
      </c>
      <c r="E73" s="51">
        <f>SUMIFS('PIB Mpal 2015-2022 Cons'!H$5:H$1012,'PIB Mpal 2015-2022 Cons'!$A$5:$A$1012,$W$2,'PIB Mpal 2015-2022 Cons'!$E$5:$E$1012,$A73)</f>
        <v>6.975127533302412</v>
      </c>
      <c r="F73" s="51">
        <f>SUMIFS('PIB Mpal 2015-2022 Cons'!I$5:I$1012,'PIB Mpal 2015-2022 Cons'!$A$5:$A$1012,$W$2,'PIB Mpal 2015-2022 Cons'!$E$5:$E$1012,$A73)</f>
        <v>0</v>
      </c>
      <c r="G73" s="51">
        <f>SUMIFS('PIB Mpal 2015-2022 Cons'!K$5:K$1012,'PIB Mpal 2015-2022 Cons'!$A$5:$A$1012,$W$2,'PIB Mpal 2015-2022 Cons'!$E$5:$E$1012,$A73)</f>
        <v>0.6170741000850974</v>
      </c>
      <c r="H73" s="51">
        <f>SUMIFS('PIB Mpal 2015-2022 Cons'!L$5:L$1012,'PIB Mpal 2015-2022 Cons'!$A$5:$A$1012,$W$2,'PIB Mpal 2015-2022 Cons'!$E$5:$E$1012,$A73)</f>
        <v>1.9492080966825922</v>
      </c>
      <c r="I73" s="51">
        <f>SUMIFS('PIB Mpal 2015-2022 Cons'!N$5:N$1012,'PIB Mpal 2015-2022 Cons'!$A$5:$A$1012,$W$2,'PIB Mpal 2015-2022 Cons'!$E$5:$E$1012,$A73)</f>
        <v>4.68936499690282</v>
      </c>
      <c r="J73" s="51">
        <f>SUMIFS('PIB Mpal 2015-2022 Cons'!O$5:O$1012,'PIB Mpal 2015-2022 Cons'!$A$5:$A$1012,$W$2,'PIB Mpal 2015-2022 Cons'!$E$5:$E$1012,$A73)</f>
        <v>4.430192666530014</v>
      </c>
      <c r="K73" s="51">
        <f>SUMIFS('PIB Mpal 2015-2022 Cons'!P$5:P$1012,'PIB Mpal 2015-2022 Cons'!$A$5:$A$1012,$W$2,'PIB Mpal 2015-2022 Cons'!$E$5:$E$1012,$A73)</f>
        <v>1.213938922161009</v>
      </c>
      <c r="L73" s="51">
        <f>SUMIFS('PIB Mpal 2015-2022 Cons'!Q$5:Q$1012,'PIB Mpal 2015-2022 Cons'!$A$5:$A$1012,$W$2,'PIB Mpal 2015-2022 Cons'!$E$5:$E$1012,$A73)</f>
        <v>0.28748029257489743</v>
      </c>
      <c r="M73" s="51">
        <f>SUMIFS('PIB Mpal 2015-2022 Cons'!R$5:R$1012,'PIB Mpal 2015-2022 Cons'!$A$5:$A$1012,$W$2,'PIB Mpal 2015-2022 Cons'!$E$5:$E$1012,$A73)</f>
        <v>4.149780562332675</v>
      </c>
      <c r="N73" s="51">
        <f>SUMIFS('PIB Mpal 2015-2022 Cons'!S$5:S$1012,'PIB Mpal 2015-2022 Cons'!$A$5:$A$1012,$W$2,'PIB Mpal 2015-2022 Cons'!$E$5:$E$1012,$A73)</f>
        <v>3.967497193726054</v>
      </c>
      <c r="O73" s="51">
        <f>SUMIFS('PIB Mpal 2015-2022 Cons'!T$5:T$1012,'PIB Mpal 2015-2022 Cons'!$A$5:$A$1012,$W$2,'PIB Mpal 2015-2022 Cons'!$E$5:$E$1012,$A73)</f>
        <v>6.3783700354588335</v>
      </c>
      <c r="P73" s="153">
        <f>SUMIFS('PIB Mpal 2015-2022 Cons'!U$5:U$1012,'PIB Mpal 2015-2022 Cons'!$A$5:$A$1012,$W$2,'PIB Mpal 2015-2022 Cons'!$E$5:$E$1012,$A73)</f>
        <v>1.9245065567828958</v>
      </c>
      <c r="Q73" s="220">
        <f>SUMIFS('PIB Mpal 2015-2022 Cons'!J$5:J$1012,'PIB Mpal 2015-2022 Cons'!$A$5:$A$1012,$W$2,'PIB Mpal 2015-2022 Cons'!$E$5:$E$1012,$A73)</f>
        <v>6.975127533302412</v>
      </c>
      <c r="R73" s="101">
        <f>SUMIFS('PIB Mpal 2015-2022 Cons'!M$5:M$1012,'PIB Mpal 2015-2022 Cons'!$A$5:$A$1012,$W$2,'PIB Mpal 2015-2022 Cons'!$E$5:$E$1012,$A73)</f>
        <v>2.5662821967676894</v>
      </c>
      <c r="S73" s="53">
        <f>SUMIFS('PIB Mpal 2015-2022 Cons'!V$5:V$1012,'PIB Mpal 2015-2022 Cons'!$A$5:$A$1012,$W$2,'PIB Mpal 2015-2022 Cons'!$E$5:$E$1012,$A73)</f>
        <v>27.041131226469197</v>
      </c>
      <c r="T73" s="156">
        <f>SUMIFS('PIB Mpal 2015-2022 Cons'!W$5:W$1012,'PIB Mpal 2015-2022 Cons'!$A$5:$A$1012,$W$2,'PIB Mpal 2015-2022 Cons'!$E$5:$E$1012,$A73)</f>
        <v>36.5825409565393</v>
      </c>
      <c r="U73" s="51">
        <f>SUMIFS('PIB Mpal 2015-2022 Cons'!X$5:X$1012,'PIB Mpal 2015-2022 Cons'!$A$5:$A$1012,$W$2,'PIB Mpal 2015-2022 Cons'!$E$5:$E$1012,$A73)</f>
        <v>4.255112255715423</v>
      </c>
      <c r="V73" s="53">
        <f>SUMIFS('PIB Mpal 2015-2022 Cons'!Y$5:Y$1012,'PIB Mpal 2015-2022 Cons'!$A$5:$A$1012,$W$2,'PIB Mpal 2015-2022 Cons'!$E$5:$E$1012,$A73)</f>
        <v>40.83765321225472</v>
      </c>
      <c r="W73" s="94">
        <f t="shared" si="18"/>
        <v>0.000278462654942737</v>
      </c>
      <c r="X73" s="273">
        <f>INDEX(POBLACION!$C$4:$W$128,MATCH(A73,POBLACION!$A$4:$A$128,0),MATCH($W$2,POBLACION!$C$3:$W$3,0))</f>
        <v>3269</v>
      </c>
      <c r="Y73" s="263">
        <f t="shared" si="19"/>
        <v>11190.743639198317</v>
      </c>
      <c r="Z73" s="275">
        <f t="shared" si="20"/>
        <v>12492.399269579297</v>
      </c>
      <c r="AA73" s="278">
        <f t="shared" si="21"/>
        <v>4.048858946909907</v>
      </c>
      <c r="AB73" s="278">
        <f t="shared" si="21"/>
        <v>4.096645856266136</v>
      </c>
    </row>
    <row r="74" spans="1:28" ht="15">
      <c r="A74" s="35" t="s">
        <v>252</v>
      </c>
      <c r="B74" s="32" t="s">
        <v>95</v>
      </c>
      <c r="C74" s="33" t="s">
        <v>367</v>
      </c>
      <c r="D74" s="32" t="s">
        <v>110</v>
      </c>
      <c r="E74" s="51">
        <f>SUMIFS('PIB Mpal 2015-2022 Cons'!H$5:H$1012,'PIB Mpal 2015-2022 Cons'!$A$5:$A$1012,$W$2,'PIB Mpal 2015-2022 Cons'!$E$5:$E$1012,$A74)</f>
        <v>12.980915812201891</v>
      </c>
      <c r="F74" s="51">
        <f>SUMIFS('PIB Mpal 2015-2022 Cons'!I$5:I$1012,'PIB Mpal 2015-2022 Cons'!$A$5:$A$1012,$W$2,'PIB Mpal 2015-2022 Cons'!$E$5:$E$1012,$A74)</f>
        <v>0</v>
      </c>
      <c r="G74" s="51">
        <f>SUMIFS('PIB Mpal 2015-2022 Cons'!K$5:K$1012,'PIB Mpal 2015-2022 Cons'!$A$5:$A$1012,$W$2,'PIB Mpal 2015-2022 Cons'!$E$5:$E$1012,$A74)</f>
        <v>0.6118014382436552</v>
      </c>
      <c r="H74" s="51">
        <f>SUMIFS('PIB Mpal 2015-2022 Cons'!L$5:L$1012,'PIB Mpal 2015-2022 Cons'!$A$5:$A$1012,$W$2,'PIB Mpal 2015-2022 Cons'!$E$5:$E$1012,$A74)</f>
        <v>4.242263501964456</v>
      </c>
      <c r="I74" s="51">
        <f>SUMIFS('PIB Mpal 2015-2022 Cons'!N$5:N$1012,'PIB Mpal 2015-2022 Cons'!$A$5:$A$1012,$W$2,'PIB Mpal 2015-2022 Cons'!$E$5:$E$1012,$A74)</f>
        <v>4.020181587959426</v>
      </c>
      <c r="J74" s="51">
        <f>SUMIFS('PIB Mpal 2015-2022 Cons'!O$5:O$1012,'PIB Mpal 2015-2022 Cons'!$A$5:$A$1012,$W$2,'PIB Mpal 2015-2022 Cons'!$E$5:$E$1012,$A74)</f>
        <v>10.718602551189928</v>
      </c>
      <c r="K74" s="51">
        <f>SUMIFS('PIB Mpal 2015-2022 Cons'!P$5:P$1012,'PIB Mpal 2015-2022 Cons'!$A$5:$A$1012,$W$2,'PIB Mpal 2015-2022 Cons'!$E$5:$E$1012,$A74)</f>
        <v>2.119243685422503</v>
      </c>
      <c r="L74" s="51">
        <f>SUMIFS('PIB Mpal 2015-2022 Cons'!Q$5:Q$1012,'PIB Mpal 2015-2022 Cons'!$A$5:$A$1012,$W$2,'PIB Mpal 2015-2022 Cons'!$E$5:$E$1012,$A74)</f>
        <v>0.9862795205711031</v>
      </c>
      <c r="M74" s="51">
        <f>SUMIFS('PIB Mpal 2015-2022 Cons'!R$5:R$1012,'PIB Mpal 2015-2022 Cons'!$A$5:$A$1012,$W$2,'PIB Mpal 2015-2022 Cons'!$E$5:$E$1012,$A74)</f>
        <v>6.053317966623451</v>
      </c>
      <c r="N74" s="51">
        <f>SUMIFS('PIB Mpal 2015-2022 Cons'!S$5:S$1012,'PIB Mpal 2015-2022 Cons'!$A$5:$A$1012,$W$2,'PIB Mpal 2015-2022 Cons'!$E$5:$E$1012,$A74)</f>
        <v>7.805815943942534</v>
      </c>
      <c r="O74" s="51">
        <f>SUMIFS('PIB Mpal 2015-2022 Cons'!T$5:T$1012,'PIB Mpal 2015-2022 Cons'!$A$5:$A$1012,$W$2,'PIB Mpal 2015-2022 Cons'!$E$5:$E$1012,$A74)</f>
        <v>17.783276409397487</v>
      </c>
      <c r="P74" s="153">
        <f>SUMIFS('PIB Mpal 2015-2022 Cons'!U$5:U$1012,'PIB Mpal 2015-2022 Cons'!$A$5:$A$1012,$W$2,'PIB Mpal 2015-2022 Cons'!$E$5:$E$1012,$A74)</f>
        <v>3.1047313674522456</v>
      </c>
      <c r="Q74" s="220">
        <f>SUMIFS('PIB Mpal 2015-2022 Cons'!J$5:J$1012,'PIB Mpal 2015-2022 Cons'!$A$5:$A$1012,$W$2,'PIB Mpal 2015-2022 Cons'!$E$5:$E$1012,$A74)</f>
        <v>12.980915812201891</v>
      </c>
      <c r="R74" s="101">
        <f>SUMIFS('PIB Mpal 2015-2022 Cons'!M$5:M$1012,'PIB Mpal 2015-2022 Cons'!$A$5:$A$1012,$W$2,'PIB Mpal 2015-2022 Cons'!$E$5:$E$1012,$A74)</f>
        <v>4.8540649402081115</v>
      </c>
      <c r="S74" s="53">
        <f>SUMIFS('PIB Mpal 2015-2022 Cons'!V$5:V$1012,'PIB Mpal 2015-2022 Cons'!$A$5:$A$1012,$W$2,'PIB Mpal 2015-2022 Cons'!$E$5:$E$1012,$A74)</f>
        <v>52.59144903255868</v>
      </c>
      <c r="T74" s="156">
        <f>SUMIFS('PIB Mpal 2015-2022 Cons'!W$5:W$1012,'PIB Mpal 2015-2022 Cons'!$A$5:$A$1012,$W$2,'PIB Mpal 2015-2022 Cons'!$E$5:$E$1012,$A74)</f>
        <v>70.42642978496868</v>
      </c>
      <c r="U74" s="51">
        <f>SUMIFS('PIB Mpal 2015-2022 Cons'!X$5:X$1012,'PIB Mpal 2015-2022 Cons'!$A$5:$A$1012,$W$2,'PIB Mpal 2015-2022 Cons'!$E$5:$E$1012,$A74)</f>
        <v>8.013807470468944</v>
      </c>
      <c r="V74" s="53">
        <f>SUMIFS('PIB Mpal 2015-2022 Cons'!Y$5:Y$1012,'PIB Mpal 2015-2022 Cons'!$A$5:$A$1012,$W$2,'PIB Mpal 2015-2022 Cons'!$E$5:$E$1012,$A74)</f>
        <v>78.44023725543762</v>
      </c>
      <c r="W74" s="94">
        <f t="shared" si="18"/>
        <v>0.0005348661101302637</v>
      </c>
      <c r="X74" s="273">
        <f>INDEX(POBLACION!$C$4:$W$128,MATCH(A74,POBLACION!$A$4:$A$128,0),MATCH($W$2,POBLACION!$C$3:$W$3,0))</f>
        <v>8504</v>
      </c>
      <c r="Y74" s="263">
        <f t="shared" si="19"/>
        <v>8281.565120527832</v>
      </c>
      <c r="Z74" s="275">
        <f t="shared" si="20"/>
        <v>9223.922537092854</v>
      </c>
      <c r="AA74" s="278">
        <f t="shared" si="21"/>
        <v>3.918112421202123</v>
      </c>
      <c r="AB74" s="278">
        <f t="shared" si="21"/>
        <v>3.9649156470777975</v>
      </c>
    </row>
    <row r="75" spans="1:28" ht="15">
      <c r="A75" s="35" t="s">
        <v>253</v>
      </c>
      <c r="B75" s="32" t="s">
        <v>95</v>
      </c>
      <c r="C75" s="33" t="s">
        <v>362</v>
      </c>
      <c r="D75" s="32" t="s">
        <v>111</v>
      </c>
      <c r="E75" s="51">
        <f>SUMIFS('PIB Mpal 2015-2022 Cons'!H$5:H$1012,'PIB Mpal 2015-2022 Cons'!$A$5:$A$1012,$W$2,'PIB Mpal 2015-2022 Cons'!$E$5:$E$1012,$A75)</f>
        <v>15.22714911951826</v>
      </c>
      <c r="F75" s="51">
        <f>SUMIFS('PIB Mpal 2015-2022 Cons'!I$5:I$1012,'PIB Mpal 2015-2022 Cons'!$A$5:$A$1012,$W$2,'PIB Mpal 2015-2022 Cons'!$E$5:$E$1012,$A75)</f>
        <v>0</v>
      </c>
      <c r="G75" s="51">
        <f>SUMIFS('PIB Mpal 2015-2022 Cons'!K$5:K$1012,'PIB Mpal 2015-2022 Cons'!$A$5:$A$1012,$W$2,'PIB Mpal 2015-2022 Cons'!$E$5:$E$1012,$A75)</f>
        <v>2.815392187822757</v>
      </c>
      <c r="H75" s="51">
        <f>SUMIFS('PIB Mpal 2015-2022 Cons'!L$5:L$1012,'PIB Mpal 2015-2022 Cons'!$A$5:$A$1012,$W$2,'PIB Mpal 2015-2022 Cons'!$E$5:$E$1012,$A75)</f>
        <v>2.85849803321051</v>
      </c>
      <c r="I75" s="51">
        <f>SUMIFS('PIB Mpal 2015-2022 Cons'!N$5:N$1012,'PIB Mpal 2015-2022 Cons'!$A$5:$A$1012,$W$2,'PIB Mpal 2015-2022 Cons'!$E$5:$E$1012,$A75)</f>
        <v>4.203013628797027</v>
      </c>
      <c r="J75" s="51">
        <f>SUMIFS('PIB Mpal 2015-2022 Cons'!O$5:O$1012,'PIB Mpal 2015-2022 Cons'!$A$5:$A$1012,$W$2,'PIB Mpal 2015-2022 Cons'!$E$5:$E$1012,$A75)</f>
        <v>10.864246548259235</v>
      </c>
      <c r="K75" s="51">
        <f>SUMIFS('PIB Mpal 2015-2022 Cons'!P$5:P$1012,'PIB Mpal 2015-2022 Cons'!$A$5:$A$1012,$W$2,'PIB Mpal 2015-2022 Cons'!$E$5:$E$1012,$A75)</f>
        <v>2.730316875010012</v>
      </c>
      <c r="L75" s="51">
        <f>SUMIFS('PIB Mpal 2015-2022 Cons'!Q$5:Q$1012,'PIB Mpal 2015-2022 Cons'!$A$5:$A$1012,$W$2,'PIB Mpal 2015-2022 Cons'!$E$5:$E$1012,$A75)</f>
        <v>1.2492564297535913</v>
      </c>
      <c r="M75" s="51">
        <f>SUMIFS('PIB Mpal 2015-2022 Cons'!R$5:R$1012,'PIB Mpal 2015-2022 Cons'!$A$5:$A$1012,$W$2,'PIB Mpal 2015-2022 Cons'!$E$5:$E$1012,$A75)</f>
        <v>9.502784013813942</v>
      </c>
      <c r="N75" s="51">
        <f>SUMIFS('PIB Mpal 2015-2022 Cons'!S$5:S$1012,'PIB Mpal 2015-2022 Cons'!$A$5:$A$1012,$W$2,'PIB Mpal 2015-2022 Cons'!$E$5:$E$1012,$A75)</f>
        <v>8.31447486451668</v>
      </c>
      <c r="O75" s="51">
        <f>SUMIFS('PIB Mpal 2015-2022 Cons'!T$5:T$1012,'PIB Mpal 2015-2022 Cons'!$A$5:$A$1012,$W$2,'PIB Mpal 2015-2022 Cons'!$E$5:$E$1012,$A75)</f>
        <v>17.998696731679857</v>
      </c>
      <c r="P75" s="153">
        <f>SUMIFS('PIB Mpal 2015-2022 Cons'!U$5:U$1012,'PIB Mpal 2015-2022 Cons'!$A$5:$A$1012,$W$2,'PIB Mpal 2015-2022 Cons'!$E$5:$E$1012,$A75)</f>
        <v>3.8459716225459246</v>
      </c>
      <c r="Q75" s="220">
        <f>SUMIFS('PIB Mpal 2015-2022 Cons'!J$5:J$1012,'PIB Mpal 2015-2022 Cons'!$A$5:$A$1012,$W$2,'PIB Mpal 2015-2022 Cons'!$E$5:$E$1012,$A75)</f>
        <v>15.22714911951826</v>
      </c>
      <c r="R75" s="101">
        <f>SUMIFS('PIB Mpal 2015-2022 Cons'!M$5:M$1012,'PIB Mpal 2015-2022 Cons'!$A$5:$A$1012,$W$2,'PIB Mpal 2015-2022 Cons'!$E$5:$E$1012,$A75)</f>
        <v>5.6738902210332665</v>
      </c>
      <c r="S75" s="53">
        <f>SUMIFS('PIB Mpal 2015-2022 Cons'!V$5:V$1012,'PIB Mpal 2015-2022 Cons'!$A$5:$A$1012,$W$2,'PIB Mpal 2015-2022 Cons'!$E$5:$E$1012,$A75)</f>
        <v>58.70876071437626</v>
      </c>
      <c r="T75" s="156">
        <f>SUMIFS('PIB Mpal 2015-2022 Cons'!W$5:W$1012,'PIB Mpal 2015-2022 Cons'!$A$5:$A$1012,$W$2,'PIB Mpal 2015-2022 Cons'!$E$5:$E$1012,$A75)</f>
        <v>79.60980005492779</v>
      </c>
      <c r="U75" s="51">
        <f>SUMIFS('PIB Mpal 2015-2022 Cons'!X$5:X$1012,'PIB Mpal 2015-2022 Cons'!$A$5:$A$1012,$W$2,'PIB Mpal 2015-2022 Cons'!$E$5:$E$1012,$A75)</f>
        <v>9.044601117082312</v>
      </c>
      <c r="V75" s="53">
        <f>SUMIFS('PIB Mpal 2015-2022 Cons'!Y$5:Y$1012,'PIB Mpal 2015-2022 Cons'!$A$5:$A$1012,$W$2,'PIB Mpal 2015-2022 Cons'!$E$5:$E$1012,$A75)</f>
        <v>88.6544011720101</v>
      </c>
      <c r="W75" s="94">
        <f t="shared" si="18"/>
        <v>0.0006045141672173335</v>
      </c>
      <c r="X75" s="273">
        <f>INDEX(POBLACION!$C$4:$W$128,MATCH(A75,POBLACION!$A$4:$A$128,0),MATCH($W$2,POBLACION!$C$3:$W$3,0))</f>
        <v>9491</v>
      </c>
      <c r="Y75" s="263">
        <f t="shared" si="19"/>
        <v>8387.925408800735</v>
      </c>
      <c r="Z75" s="275">
        <f t="shared" si="20"/>
        <v>9340.891494258782</v>
      </c>
      <c r="AA75" s="278">
        <f t="shared" si="21"/>
        <v>3.9236545597653762</v>
      </c>
      <c r="AB75" s="278">
        <f t="shared" si="21"/>
        <v>3.9703883272537395</v>
      </c>
    </row>
    <row r="76" spans="1:28" ht="15">
      <c r="A76" s="35" t="s">
        <v>254</v>
      </c>
      <c r="B76" s="32" t="s">
        <v>95</v>
      </c>
      <c r="C76" s="33" t="s">
        <v>367</v>
      </c>
      <c r="D76" s="32" t="s">
        <v>112</v>
      </c>
      <c r="E76" s="51">
        <f>SUMIFS('PIB Mpal 2015-2022 Cons'!H$5:H$1012,'PIB Mpal 2015-2022 Cons'!$A$5:$A$1012,$W$2,'PIB Mpal 2015-2022 Cons'!$E$5:$E$1012,$A76)</f>
        <v>14.635728471020563</v>
      </c>
      <c r="F76" s="51">
        <f>SUMIFS('PIB Mpal 2015-2022 Cons'!I$5:I$1012,'PIB Mpal 2015-2022 Cons'!$A$5:$A$1012,$W$2,'PIB Mpal 2015-2022 Cons'!$E$5:$E$1012,$A76)</f>
        <v>0</v>
      </c>
      <c r="G76" s="51">
        <f>SUMIFS('PIB Mpal 2015-2022 Cons'!K$5:K$1012,'PIB Mpal 2015-2022 Cons'!$A$5:$A$1012,$W$2,'PIB Mpal 2015-2022 Cons'!$E$5:$E$1012,$A76)</f>
        <v>4.643368886925972</v>
      </c>
      <c r="H76" s="51">
        <f>SUMIFS('PIB Mpal 2015-2022 Cons'!L$5:L$1012,'PIB Mpal 2015-2022 Cons'!$A$5:$A$1012,$W$2,'PIB Mpal 2015-2022 Cons'!$E$5:$E$1012,$A76)</f>
        <v>7.472928109626366</v>
      </c>
      <c r="I76" s="51">
        <f>SUMIFS('PIB Mpal 2015-2022 Cons'!N$5:N$1012,'PIB Mpal 2015-2022 Cons'!$A$5:$A$1012,$W$2,'PIB Mpal 2015-2022 Cons'!$E$5:$E$1012,$A76)</f>
        <v>14.300057304595914</v>
      </c>
      <c r="J76" s="51">
        <f>SUMIFS('PIB Mpal 2015-2022 Cons'!O$5:O$1012,'PIB Mpal 2015-2022 Cons'!$A$5:$A$1012,$W$2,'PIB Mpal 2015-2022 Cons'!$E$5:$E$1012,$A76)</f>
        <v>50.67373722374542</v>
      </c>
      <c r="K76" s="51">
        <f>SUMIFS('PIB Mpal 2015-2022 Cons'!P$5:P$1012,'PIB Mpal 2015-2022 Cons'!$A$5:$A$1012,$W$2,'PIB Mpal 2015-2022 Cons'!$E$5:$E$1012,$A76)</f>
        <v>8.708086121291423</v>
      </c>
      <c r="L76" s="51">
        <f>SUMIFS('PIB Mpal 2015-2022 Cons'!Q$5:Q$1012,'PIB Mpal 2015-2022 Cons'!$A$5:$A$1012,$W$2,'PIB Mpal 2015-2022 Cons'!$E$5:$E$1012,$A76)</f>
        <v>2.179658571993975</v>
      </c>
      <c r="M76" s="51">
        <f>SUMIFS('PIB Mpal 2015-2022 Cons'!R$5:R$1012,'PIB Mpal 2015-2022 Cons'!$A$5:$A$1012,$W$2,'PIB Mpal 2015-2022 Cons'!$E$5:$E$1012,$A76)</f>
        <v>29.984591917824705</v>
      </c>
      <c r="N76" s="51">
        <f>SUMIFS('PIB Mpal 2015-2022 Cons'!S$5:S$1012,'PIB Mpal 2015-2022 Cons'!$A$5:$A$1012,$W$2,'PIB Mpal 2015-2022 Cons'!$E$5:$E$1012,$A76)</f>
        <v>20.128522564109275</v>
      </c>
      <c r="O76" s="51">
        <f>SUMIFS('PIB Mpal 2015-2022 Cons'!T$5:T$1012,'PIB Mpal 2015-2022 Cons'!$A$5:$A$1012,$W$2,'PIB Mpal 2015-2022 Cons'!$E$5:$E$1012,$A76)</f>
        <v>19.824102690217337</v>
      </c>
      <c r="P76" s="153">
        <f>SUMIFS('PIB Mpal 2015-2022 Cons'!U$5:U$1012,'PIB Mpal 2015-2022 Cons'!$A$5:$A$1012,$W$2,'PIB Mpal 2015-2022 Cons'!$E$5:$E$1012,$A76)</f>
        <v>7.89343821472701</v>
      </c>
      <c r="Q76" s="220">
        <f>SUMIFS('PIB Mpal 2015-2022 Cons'!J$5:J$1012,'PIB Mpal 2015-2022 Cons'!$A$5:$A$1012,$W$2,'PIB Mpal 2015-2022 Cons'!$E$5:$E$1012,$A76)</f>
        <v>14.635728471020563</v>
      </c>
      <c r="R76" s="101">
        <f>SUMIFS('PIB Mpal 2015-2022 Cons'!M$5:M$1012,'PIB Mpal 2015-2022 Cons'!$A$5:$A$1012,$W$2,'PIB Mpal 2015-2022 Cons'!$E$5:$E$1012,$A76)</f>
        <v>12.11629699655234</v>
      </c>
      <c r="S76" s="53">
        <f>SUMIFS('PIB Mpal 2015-2022 Cons'!V$5:V$1012,'PIB Mpal 2015-2022 Cons'!$A$5:$A$1012,$W$2,'PIB Mpal 2015-2022 Cons'!$E$5:$E$1012,$A76)</f>
        <v>153.69219460850505</v>
      </c>
      <c r="T76" s="156">
        <f>SUMIFS('PIB Mpal 2015-2022 Cons'!W$5:W$1012,'PIB Mpal 2015-2022 Cons'!$A$5:$A$1012,$W$2,'PIB Mpal 2015-2022 Cons'!$E$5:$E$1012,$A76)</f>
        <v>180.44422007607795</v>
      </c>
      <c r="U76" s="51">
        <f>SUMIFS('PIB Mpal 2015-2022 Cons'!X$5:X$1012,'PIB Mpal 2015-2022 Cons'!$A$5:$A$1012,$W$2,'PIB Mpal 2015-2022 Cons'!$E$5:$E$1012,$A76)</f>
        <v>19.606210021565342</v>
      </c>
      <c r="V76" s="53">
        <f>SUMIFS('PIB Mpal 2015-2022 Cons'!Y$5:Y$1012,'PIB Mpal 2015-2022 Cons'!$A$5:$A$1012,$W$2,'PIB Mpal 2015-2022 Cons'!$E$5:$E$1012,$A76)</f>
        <v>200.0504300976433</v>
      </c>
      <c r="W76" s="94">
        <f t="shared" si="18"/>
        <v>0.0013640983138254754</v>
      </c>
      <c r="X76" s="273">
        <f>INDEX(POBLACION!$C$4:$W$128,MATCH(A76,POBLACION!$A$4:$A$128,0),MATCH($W$2,POBLACION!$C$3:$W$3,0))</f>
        <v>16220</v>
      </c>
      <c r="Y76" s="263">
        <f t="shared" si="19"/>
        <v>11124.797785208259</v>
      </c>
      <c r="Z76" s="275">
        <f t="shared" si="20"/>
        <v>12333.565357437934</v>
      </c>
      <c r="AA76" s="278">
        <f t="shared" si="21"/>
        <v>4.046292125579588</v>
      </c>
      <c r="AB76" s="278">
        <f t="shared" si="21"/>
        <v>4.0910886395506125</v>
      </c>
    </row>
    <row r="77" spans="1:28" ht="15">
      <c r="A77" s="35" t="s">
        <v>255</v>
      </c>
      <c r="B77" s="32" t="s">
        <v>95</v>
      </c>
      <c r="C77" s="33" t="s">
        <v>362</v>
      </c>
      <c r="D77" s="32" t="s">
        <v>113</v>
      </c>
      <c r="E77" s="51">
        <f>SUMIFS('PIB Mpal 2015-2022 Cons'!H$5:H$1012,'PIB Mpal 2015-2022 Cons'!$A$5:$A$1012,$W$2,'PIB Mpal 2015-2022 Cons'!$E$5:$E$1012,$A77)</f>
        <v>13.398206802019429</v>
      </c>
      <c r="F77" s="51">
        <f>SUMIFS('PIB Mpal 2015-2022 Cons'!I$5:I$1012,'PIB Mpal 2015-2022 Cons'!$A$5:$A$1012,$W$2,'PIB Mpal 2015-2022 Cons'!$E$5:$E$1012,$A77)</f>
        <v>13.713406126366902</v>
      </c>
      <c r="G77" s="51">
        <f>SUMIFS('PIB Mpal 2015-2022 Cons'!K$5:K$1012,'PIB Mpal 2015-2022 Cons'!$A$5:$A$1012,$W$2,'PIB Mpal 2015-2022 Cons'!$E$5:$E$1012,$A77)</f>
        <v>9.356072329001123</v>
      </c>
      <c r="H77" s="51">
        <f>SUMIFS('PIB Mpal 2015-2022 Cons'!L$5:L$1012,'PIB Mpal 2015-2022 Cons'!$A$5:$A$1012,$W$2,'PIB Mpal 2015-2022 Cons'!$E$5:$E$1012,$A77)</f>
        <v>10.153389252844137</v>
      </c>
      <c r="I77" s="51">
        <f>SUMIFS('PIB Mpal 2015-2022 Cons'!N$5:N$1012,'PIB Mpal 2015-2022 Cons'!$A$5:$A$1012,$W$2,'PIB Mpal 2015-2022 Cons'!$E$5:$E$1012,$A77)</f>
        <v>17.754058308283206</v>
      </c>
      <c r="J77" s="51">
        <f>SUMIFS('PIB Mpal 2015-2022 Cons'!O$5:O$1012,'PIB Mpal 2015-2022 Cons'!$A$5:$A$1012,$W$2,'PIB Mpal 2015-2022 Cons'!$E$5:$E$1012,$A77)</f>
        <v>86.5802722500145</v>
      </c>
      <c r="K77" s="51">
        <f>SUMIFS('PIB Mpal 2015-2022 Cons'!P$5:P$1012,'PIB Mpal 2015-2022 Cons'!$A$5:$A$1012,$W$2,'PIB Mpal 2015-2022 Cons'!$E$5:$E$1012,$A77)</f>
        <v>9.13577882458255</v>
      </c>
      <c r="L77" s="51">
        <f>SUMIFS('PIB Mpal 2015-2022 Cons'!Q$5:Q$1012,'PIB Mpal 2015-2022 Cons'!$A$5:$A$1012,$W$2,'PIB Mpal 2015-2022 Cons'!$E$5:$E$1012,$A77)</f>
        <v>5.975280803075446</v>
      </c>
      <c r="M77" s="51">
        <f>SUMIFS('PIB Mpal 2015-2022 Cons'!R$5:R$1012,'PIB Mpal 2015-2022 Cons'!$A$5:$A$1012,$W$2,'PIB Mpal 2015-2022 Cons'!$E$5:$E$1012,$A77)</f>
        <v>31.0479822383111</v>
      </c>
      <c r="N77" s="51">
        <f>SUMIFS('PIB Mpal 2015-2022 Cons'!S$5:S$1012,'PIB Mpal 2015-2022 Cons'!$A$5:$A$1012,$W$2,'PIB Mpal 2015-2022 Cons'!$E$5:$E$1012,$A77)</f>
        <v>31.90099186209868</v>
      </c>
      <c r="O77" s="51">
        <f>SUMIFS('PIB Mpal 2015-2022 Cons'!T$5:T$1012,'PIB Mpal 2015-2022 Cons'!$A$5:$A$1012,$W$2,'PIB Mpal 2015-2022 Cons'!$E$5:$E$1012,$A77)</f>
        <v>63.494769313472354</v>
      </c>
      <c r="P77" s="153">
        <f>SUMIFS('PIB Mpal 2015-2022 Cons'!U$5:U$1012,'PIB Mpal 2015-2022 Cons'!$A$5:$A$1012,$W$2,'PIB Mpal 2015-2022 Cons'!$E$5:$E$1012,$A77)</f>
        <v>12.102326140608229</v>
      </c>
      <c r="Q77" s="220">
        <f>SUMIFS('PIB Mpal 2015-2022 Cons'!J$5:J$1012,'PIB Mpal 2015-2022 Cons'!$A$5:$A$1012,$W$2,'PIB Mpal 2015-2022 Cons'!$E$5:$E$1012,$A77)</f>
        <v>27.11161292838633</v>
      </c>
      <c r="R77" s="101">
        <f>SUMIFS('PIB Mpal 2015-2022 Cons'!M$5:M$1012,'PIB Mpal 2015-2022 Cons'!$A$5:$A$1012,$W$2,'PIB Mpal 2015-2022 Cons'!$E$5:$E$1012,$A77)</f>
        <v>19.509461581845258</v>
      </c>
      <c r="S77" s="53">
        <f>SUMIFS('PIB Mpal 2015-2022 Cons'!V$5:V$1012,'PIB Mpal 2015-2022 Cons'!$A$5:$A$1012,$W$2,'PIB Mpal 2015-2022 Cons'!$E$5:$E$1012,$A77)</f>
        <v>257.9914597404461</v>
      </c>
      <c r="T77" s="156">
        <f>SUMIFS('PIB Mpal 2015-2022 Cons'!W$5:W$1012,'PIB Mpal 2015-2022 Cons'!$A$5:$A$1012,$W$2,'PIB Mpal 2015-2022 Cons'!$E$5:$E$1012,$A77)</f>
        <v>304.61253425067764</v>
      </c>
      <c r="U77" s="51">
        <f>SUMIFS('PIB Mpal 2015-2022 Cons'!X$5:X$1012,'PIB Mpal 2015-2022 Cons'!$A$5:$A$1012,$W$2,'PIB Mpal 2015-2022 Cons'!$E$5:$E$1012,$A77)</f>
        <v>33.44409470892137</v>
      </c>
      <c r="V77" s="53">
        <f>SUMIFS('PIB Mpal 2015-2022 Cons'!Y$5:Y$1012,'PIB Mpal 2015-2022 Cons'!$A$5:$A$1012,$W$2,'PIB Mpal 2015-2022 Cons'!$E$5:$E$1012,$A77)</f>
        <v>338.05662895959904</v>
      </c>
      <c r="W77" s="94">
        <f t="shared" si="18"/>
        <v>0.0023051311477622557</v>
      </c>
      <c r="X77" s="273">
        <f>INDEX(POBLACION!$C$4:$W$128,MATCH(A77,POBLACION!$A$4:$A$128,0),MATCH($W$2,POBLACION!$C$3:$W$3,0))</f>
        <v>27596</v>
      </c>
      <c r="Y77" s="263">
        <f t="shared" si="19"/>
        <v>11038.28577513689</v>
      </c>
      <c r="Z77" s="275">
        <f t="shared" si="20"/>
        <v>12250.203977373498</v>
      </c>
      <c r="AA77" s="278">
        <f t="shared" si="21"/>
        <v>4.0429016335196435</v>
      </c>
      <c r="AB77" s="278">
        <f t="shared" si="21"/>
        <v>4.088143320170773</v>
      </c>
    </row>
    <row r="78" spans="1:28" ht="15">
      <c r="A78" s="35" t="s">
        <v>256</v>
      </c>
      <c r="B78" s="32" t="s">
        <v>95</v>
      </c>
      <c r="C78" s="33" t="s">
        <v>362</v>
      </c>
      <c r="D78" s="32" t="s">
        <v>114</v>
      </c>
      <c r="E78" s="51">
        <f>SUMIFS('PIB Mpal 2015-2022 Cons'!H$5:H$1012,'PIB Mpal 2015-2022 Cons'!$A$5:$A$1012,$W$2,'PIB Mpal 2015-2022 Cons'!$E$5:$E$1012,$A78)</f>
        <v>5.151005726226122</v>
      </c>
      <c r="F78" s="51">
        <f>SUMIFS('PIB Mpal 2015-2022 Cons'!I$5:I$1012,'PIB Mpal 2015-2022 Cons'!$A$5:$A$1012,$W$2,'PIB Mpal 2015-2022 Cons'!$E$5:$E$1012,$A78)</f>
        <v>11.169781233417735</v>
      </c>
      <c r="G78" s="51">
        <f>SUMIFS('PIB Mpal 2015-2022 Cons'!K$5:K$1012,'PIB Mpal 2015-2022 Cons'!$A$5:$A$1012,$W$2,'PIB Mpal 2015-2022 Cons'!$E$5:$E$1012,$A78)</f>
        <v>3.1778507955948987</v>
      </c>
      <c r="H78" s="51">
        <f>SUMIFS('PIB Mpal 2015-2022 Cons'!L$5:L$1012,'PIB Mpal 2015-2022 Cons'!$A$5:$A$1012,$W$2,'PIB Mpal 2015-2022 Cons'!$E$5:$E$1012,$A78)</f>
        <v>7.8084766651922575</v>
      </c>
      <c r="I78" s="51">
        <f>SUMIFS('PIB Mpal 2015-2022 Cons'!N$5:N$1012,'PIB Mpal 2015-2022 Cons'!$A$5:$A$1012,$W$2,'PIB Mpal 2015-2022 Cons'!$E$5:$E$1012,$A78)</f>
        <v>12.659897311480211</v>
      </c>
      <c r="J78" s="51">
        <f>SUMIFS('PIB Mpal 2015-2022 Cons'!O$5:O$1012,'PIB Mpal 2015-2022 Cons'!$A$5:$A$1012,$W$2,'PIB Mpal 2015-2022 Cons'!$E$5:$E$1012,$A78)</f>
        <v>31.065096340425118</v>
      </c>
      <c r="K78" s="51">
        <f>SUMIFS('PIB Mpal 2015-2022 Cons'!P$5:P$1012,'PIB Mpal 2015-2022 Cons'!$A$5:$A$1012,$W$2,'PIB Mpal 2015-2022 Cons'!$E$5:$E$1012,$A78)</f>
        <v>9.387941563116415</v>
      </c>
      <c r="L78" s="51">
        <f>SUMIFS('PIB Mpal 2015-2022 Cons'!Q$5:Q$1012,'PIB Mpal 2015-2022 Cons'!$A$5:$A$1012,$W$2,'PIB Mpal 2015-2022 Cons'!$E$5:$E$1012,$A78)</f>
        <v>3.0565682849220193</v>
      </c>
      <c r="M78" s="51">
        <f>SUMIFS('PIB Mpal 2015-2022 Cons'!R$5:R$1012,'PIB Mpal 2015-2022 Cons'!$A$5:$A$1012,$W$2,'PIB Mpal 2015-2022 Cons'!$E$5:$E$1012,$A78)</f>
        <v>22.765973538428558</v>
      </c>
      <c r="N78" s="51">
        <f>SUMIFS('PIB Mpal 2015-2022 Cons'!S$5:S$1012,'PIB Mpal 2015-2022 Cons'!$A$5:$A$1012,$W$2,'PIB Mpal 2015-2022 Cons'!$E$5:$E$1012,$A78)</f>
        <v>18.56038589041657</v>
      </c>
      <c r="O78" s="51">
        <f>SUMIFS('PIB Mpal 2015-2022 Cons'!T$5:T$1012,'PIB Mpal 2015-2022 Cons'!$A$5:$A$1012,$W$2,'PIB Mpal 2015-2022 Cons'!$E$5:$E$1012,$A78)</f>
        <v>23.648499521504043</v>
      </c>
      <c r="P78" s="153">
        <f>SUMIFS('PIB Mpal 2015-2022 Cons'!U$5:U$1012,'PIB Mpal 2015-2022 Cons'!$A$5:$A$1012,$W$2,'PIB Mpal 2015-2022 Cons'!$E$5:$E$1012,$A78)</f>
        <v>9.586289301009762</v>
      </c>
      <c r="Q78" s="220">
        <f>SUMIFS('PIB Mpal 2015-2022 Cons'!J$5:J$1012,'PIB Mpal 2015-2022 Cons'!$A$5:$A$1012,$W$2,'PIB Mpal 2015-2022 Cons'!$E$5:$E$1012,$A78)</f>
        <v>16.320786959643858</v>
      </c>
      <c r="R78" s="101">
        <f>SUMIFS('PIB Mpal 2015-2022 Cons'!M$5:M$1012,'PIB Mpal 2015-2022 Cons'!$A$5:$A$1012,$W$2,'PIB Mpal 2015-2022 Cons'!$E$5:$E$1012,$A78)</f>
        <v>10.986327460787155</v>
      </c>
      <c r="S78" s="53">
        <f>SUMIFS('PIB Mpal 2015-2022 Cons'!V$5:V$1012,'PIB Mpal 2015-2022 Cons'!$A$5:$A$1012,$W$2,'PIB Mpal 2015-2022 Cons'!$E$5:$E$1012,$A78)</f>
        <v>130.7306517513027</v>
      </c>
      <c r="T78" s="156">
        <f>SUMIFS('PIB Mpal 2015-2022 Cons'!W$5:W$1012,'PIB Mpal 2015-2022 Cons'!$A$5:$A$1012,$W$2,'PIB Mpal 2015-2022 Cons'!$E$5:$E$1012,$A78)</f>
        <v>158.03776617173372</v>
      </c>
      <c r="U78" s="51">
        <f>SUMIFS('PIB Mpal 2015-2022 Cons'!X$5:X$1012,'PIB Mpal 2015-2022 Cons'!$A$5:$A$1012,$W$2,'PIB Mpal 2015-2022 Cons'!$E$5:$E$1012,$A78)</f>
        <v>17.38755019316263</v>
      </c>
      <c r="V78" s="53">
        <f>SUMIFS('PIB Mpal 2015-2022 Cons'!Y$5:Y$1012,'PIB Mpal 2015-2022 Cons'!$A$5:$A$1012,$W$2,'PIB Mpal 2015-2022 Cons'!$E$5:$E$1012,$A78)</f>
        <v>175.42531636489636</v>
      </c>
      <c r="W78" s="94">
        <f t="shared" si="18"/>
        <v>0.0011961852725778006</v>
      </c>
      <c r="X78" s="273">
        <f>INDEX(POBLACION!$C$4:$W$128,MATCH(A78,POBLACION!$A$4:$A$128,0),MATCH($W$2,POBLACION!$C$3:$W$3,0))</f>
        <v>15826</v>
      </c>
      <c r="Y78" s="263">
        <f t="shared" si="19"/>
        <v>9985.95767545392</v>
      </c>
      <c r="Z78" s="275">
        <f t="shared" si="20"/>
        <v>11084.62759793355</v>
      </c>
      <c r="AA78" s="278">
        <f t="shared" si="21"/>
        <v>3.9993897210065166</v>
      </c>
      <c r="AB78" s="278">
        <f t="shared" si="21"/>
        <v>4.04472110702387</v>
      </c>
    </row>
    <row r="79" spans="1:28" ht="15.75" thickBot="1">
      <c r="A79" s="35" t="s">
        <v>257</v>
      </c>
      <c r="B79" s="64" t="s">
        <v>95</v>
      </c>
      <c r="C79" s="63" t="s">
        <v>367</v>
      </c>
      <c r="D79" s="64" t="s">
        <v>115</v>
      </c>
      <c r="E79" s="98">
        <f>SUMIFS('PIB Mpal 2015-2022 Cons'!H$5:H$1012,'PIB Mpal 2015-2022 Cons'!$A$5:$A$1012,$W$2,'PIB Mpal 2015-2022 Cons'!$E$5:$E$1012,$A79)</f>
        <v>20.650203499540208</v>
      </c>
      <c r="F79" s="98">
        <f>SUMIFS('PIB Mpal 2015-2022 Cons'!I$5:I$1012,'PIB Mpal 2015-2022 Cons'!$A$5:$A$1012,$W$2,'PIB Mpal 2015-2022 Cons'!$E$5:$E$1012,$A79)</f>
        <v>11.87233782817854</v>
      </c>
      <c r="G79" s="98">
        <f>SUMIFS('PIB Mpal 2015-2022 Cons'!K$5:K$1012,'PIB Mpal 2015-2022 Cons'!$A$5:$A$1012,$W$2,'PIB Mpal 2015-2022 Cons'!$E$5:$E$1012,$A79)</f>
        <v>0.9602560581307551</v>
      </c>
      <c r="H79" s="98">
        <f>SUMIFS('PIB Mpal 2015-2022 Cons'!L$5:L$1012,'PIB Mpal 2015-2022 Cons'!$A$5:$A$1012,$W$2,'PIB Mpal 2015-2022 Cons'!$E$5:$E$1012,$A79)</f>
        <v>5.955576293938713</v>
      </c>
      <c r="I79" s="98">
        <f>SUMIFS('PIB Mpal 2015-2022 Cons'!N$5:N$1012,'PIB Mpal 2015-2022 Cons'!$A$5:$A$1012,$W$2,'PIB Mpal 2015-2022 Cons'!$E$5:$E$1012,$A79)</f>
        <v>3.813881903104443</v>
      </c>
      <c r="J79" s="98">
        <f>SUMIFS('PIB Mpal 2015-2022 Cons'!O$5:O$1012,'PIB Mpal 2015-2022 Cons'!$A$5:$A$1012,$W$2,'PIB Mpal 2015-2022 Cons'!$E$5:$E$1012,$A79)</f>
        <v>9.426885745012846</v>
      </c>
      <c r="K79" s="98">
        <f>SUMIFS('PIB Mpal 2015-2022 Cons'!P$5:P$1012,'PIB Mpal 2015-2022 Cons'!$A$5:$A$1012,$W$2,'PIB Mpal 2015-2022 Cons'!$E$5:$E$1012,$A79)</f>
        <v>1.6733611546616722</v>
      </c>
      <c r="L79" s="98">
        <f>SUMIFS('PIB Mpal 2015-2022 Cons'!Q$5:Q$1012,'PIB Mpal 2015-2022 Cons'!$A$5:$A$1012,$W$2,'PIB Mpal 2015-2022 Cons'!$E$5:$E$1012,$A79)</f>
        <v>0.6168401887949893</v>
      </c>
      <c r="M79" s="98">
        <f>SUMIFS('PIB Mpal 2015-2022 Cons'!R$5:R$1012,'PIB Mpal 2015-2022 Cons'!$A$5:$A$1012,$W$2,'PIB Mpal 2015-2022 Cons'!$E$5:$E$1012,$A79)</f>
        <v>5.381101222144416</v>
      </c>
      <c r="N79" s="98">
        <f>SUMIFS('PIB Mpal 2015-2022 Cons'!S$5:S$1012,'PIB Mpal 2015-2022 Cons'!$A$5:$A$1012,$W$2,'PIB Mpal 2015-2022 Cons'!$E$5:$E$1012,$A79)</f>
        <v>7.422991470642466</v>
      </c>
      <c r="O79" s="98">
        <f>SUMIFS('PIB Mpal 2015-2022 Cons'!T$5:T$1012,'PIB Mpal 2015-2022 Cons'!$A$5:$A$1012,$W$2,'PIB Mpal 2015-2022 Cons'!$E$5:$E$1012,$A79)</f>
        <v>14.137879970180343</v>
      </c>
      <c r="P79" s="154">
        <f>SUMIFS('PIB Mpal 2015-2022 Cons'!U$5:U$1012,'PIB Mpal 2015-2022 Cons'!$A$5:$A$1012,$W$2,'PIB Mpal 2015-2022 Cons'!$E$5:$E$1012,$A79)</f>
        <v>2.934630310796139</v>
      </c>
      <c r="Q79" s="220">
        <f>SUMIFS('PIB Mpal 2015-2022 Cons'!J$5:J$1012,'PIB Mpal 2015-2022 Cons'!$A$5:$A$1012,$W$2,'PIB Mpal 2015-2022 Cons'!$E$5:$E$1012,$A79)</f>
        <v>32.52254132771875</v>
      </c>
      <c r="R79" s="101">
        <f>SUMIFS('PIB Mpal 2015-2022 Cons'!M$5:M$1012,'PIB Mpal 2015-2022 Cons'!$A$5:$A$1012,$W$2,'PIB Mpal 2015-2022 Cons'!$E$5:$E$1012,$A79)</f>
        <v>6.915832352069469</v>
      </c>
      <c r="S79" s="99">
        <f>SUMIFS('PIB Mpal 2015-2022 Cons'!V$5:V$1012,'PIB Mpal 2015-2022 Cons'!$A$5:$A$1012,$W$2,'PIB Mpal 2015-2022 Cons'!$E$5:$E$1012,$A79)</f>
        <v>45.40757196533731</v>
      </c>
      <c r="T79" s="157">
        <f>SUMIFS('PIB Mpal 2015-2022 Cons'!W$5:W$1012,'PIB Mpal 2015-2022 Cons'!$A$5:$A$1012,$W$2,'PIB Mpal 2015-2022 Cons'!$E$5:$E$1012,$A79)</f>
        <v>84.84594564512554</v>
      </c>
      <c r="U79" s="98">
        <f>SUMIFS('PIB Mpal 2015-2022 Cons'!X$5:X$1012,'PIB Mpal 2015-2022 Cons'!$A$5:$A$1012,$W$2,'PIB Mpal 2015-2022 Cons'!$E$5:$E$1012,$A79)</f>
        <v>10.93283656410241</v>
      </c>
      <c r="V79" s="99">
        <f>SUMIFS('PIB Mpal 2015-2022 Cons'!Y$5:Y$1012,'PIB Mpal 2015-2022 Cons'!$A$5:$A$1012,$W$2,'PIB Mpal 2015-2022 Cons'!$E$5:$E$1012,$A79)</f>
        <v>95.77878220922796</v>
      </c>
      <c r="W79" s="100">
        <f t="shared" si="18"/>
        <v>0.0006530936986643572</v>
      </c>
      <c r="X79" s="273">
        <f>INDEX(POBLACION!$C$4:$W$128,MATCH(A79,POBLACION!$A$4:$A$128,0),MATCH($W$2,POBLACION!$C$3:$W$3,0))</f>
        <v>7153</v>
      </c>
      <c r="Y79" s="263">
        <f t="shared" si="19"/>
        <v>11861.588934031251</v>
      </c>
      <c r="Z79" s="275">
        <f t="shared" si="20"/>
        <v>13390.01568701635</v>
      </c>
      <c r="AA79" s="278">
        <f t="shared" si="21"/>
        <v>4.0741428693874795</v>
      </c>
      <c r="AB79" s="278">
        <f t="shared" si="21"/>
        <v>4.126781085808174</v>
      </c>
    </row>
    <row r="80" spans="1:28" ht="15.75" thickBot="1">
      <c r="A80" s="118" t="s">
        <v>116</v>
      </c>
      <c r="B80" s="121" t="s">
        <v>369</v>
      </c>
      <c r="C80" s="119"/>
      <c r="D80" s="114"/>
      <c r="E80" s="115">
        <f>SUM(E81:E103)</f>
        <v>968.7128721078741</v>
      </c>
      <c r="F80" s="115">
        <f aca="true" t="shared" si="22" ref="F80:V80">SUM(F81:F103)</f>
        <v>251.02348827178196</v>
      </c>
      <c r="G80" s="115">
        <f t="shared" si="22"/>
        <v>3229.217375028238</v>
      </c>
      <c r="H80" s="115">
        <f t="shared" si="22"/>
        <v>629.6620982785971</v>
      </c>
      <c r="I80" s="115">
        <f t="shared" si="22"/>
        <v>650.4631483223046</v>
      </c>
      <c r="J80" s="115">
        <f t="shared" si="22"/>
        <v>2264.9630782744366</v>
      </c>
      <c r="K80" s="115">
        <f t="shared" si="22"/>
        <v>395.10741673394415</v>
      </c>
      <c r="L80" s="115">
        <f t="shared" si="22"/>
        <v>229.01994791742638</v>
      </c>
      <c r="M80" s="115">
        <f t="shared" si="22"/>
        <v>1246.2746801005792</v>
      </c>
      <c r="N80" s="115">
        <f t="shared" si="22"/>
        <v>1117.6582308508391</v>
      </c>
      <c r="O80" s="115">
        <f t="shared" si="22"/>
        <v>1244.8115805770074</v>
      </c>
      <c r="P80" s="125">
        <f t="shared" si="22"/>
        <v>472.2698244225139</v>
      </c>
      <c r="Q80" s="196">
        <f t="shared" si="22"/>
        <v>1219.7363603796562</v>
      </c>
      <c r="R80" s="115">
        <f t="shared" si="22"/>
        <v>3858.8794733068357</v>
      </c>
      <c r="S80" s="116">
        <f t="shared" si="22"/>
        <v>7620.567907199053</v>
      </c>
      <c r="T80" s="189">
        <f t="shared" si="22"/>
        <v>12699.183740885544</v>
      </c>
      <c r="U80" s="115">
        <f t="shared" si="22"/>
        <v>1377.5489772185003</v>
      </c>
      <c r="V80" s="116">
        <f t="shared" si="22"/>
        <v>14076.732718104042</v>
      </c>
      <c r="W80" s="117">
        <f t="shared" si="18"/>
        <v>0.09598603389937843</v>
      </c>
      <c r="X80" s="211">
        <f aca="true" t="shared" si="23" ref="X80">SUM(X81:X103)</f>
        <v>710287</v>
      </c>
      <c r="Y80" s="263">
        <f t="shared" si="19"/>
        <v>17878.947159226544</v>
      </c>
      <c r="Z80" s="275">
        <f t="shared" si="20"/>
        <v>19818.373021192903</v>
      </c>
      <c r="AA80" s="278">
        <f t="shared" si="21"/>
        <v>4.252341940835691</v>
      </c>
      <c r="AB80" s="278">
        <f t="shared" si="21"/>
        <v>4.297067998437814</v>
      </c>
    </row>
    <row r="81" spans="1:28" ht="15">
      <c r="A81" s="35" t="s">
        <v>258</v>
      </c>
      <c r="B81" s="103" t="s">
        <v>118</v>
      </c>
      <c r="C81" s="110" t="s">
        <v>362</v>
      </c>
      <c r="D81" s="103" t="s">
        <v>119</v>
      </c>
      <c r="E81" s="111">
        <f>SUMIFS('PIB Mpal 2015-2022 Cons'!H$5:H$1012,'PIB Mpal 2015-2022 Cons'!$A$5:$A$1012,$W$2,'PIB Mpal 2015-2022 Cons'!$E$5:$E$1012,$A81)</f>
        <v>53.32230887045887</v>
      </c>
      <c r="F81" s="111">
        <f>SUMIFS('PIB Mpal 2015-2022 Cons'!I$5:I$1012,'PIB Mpal 2015-2022 Cons'!$A$5:$A$1012,$W$2,'PIB Mpal 2015-2022 Cons'!$E$5:$E$1012,$A81)</f>
        <v>28.038600525360962</v>
      </c>
      <c r="G81" s="111">
        <f>SUMIFS('PIB Mpal 2015-2022 Cons'!K$5:K$1012,'PIB Mpal 2015-2022 Cons'!$A$5:$A$1012,$W$2,'PIB Mpal 2015-2022 Cons'!$E$5:$E$1012,$A81)</f>
        <v>7.047784664925723</v>
      </c>
      <c r="H81" s="111">
        <f>SUMIFS('PIB Mpal 2015-2022 Cons'!L$5:L$1012,'PIB Mpal 2015-2022 Cons'!$A$5:$A$1012,$W$2,'PIB Mpal 2015-2022 Cons'!$E$5:$E$1012,$A81)</f>
        <v>10.273217017218638</v>
      </c>
      <c r="I81" s="111">
        <f>SUMIFS('PIB Mpal 2015-2022 Cons'!N$5:N$1012,'PIB Mpal 2015-2022 Cons'!$A$5:$A$1012,$W$2,'PIB Mpal 2015-2022 Cons'!$E$5:$E$1012,$A81)</f>
        <v>6.234037450697389</v>
      </c>
      <c r="J81" s="111">
        <f>SUMIFS('PIB Mpal 2015-2022 Cons'!O$5:O$1012,'PIB Mpal 2015-2022 Cons'!$A$5:$A$1012,$W$2,'PIB Mpal 2015-2022 Cons'!$E$5:$E$1012,$A81)</f>
        <v>22.40565834933312</v>
      </c>
      <c r="K81" s="111">
        <f>SUMIFS('PIB Mpal 2015-2022 Cons'!P$5:P$1012,'PIB Mpal 2015-2022 Cons'!$A$5:$A$1012,$W$2,'PIB Mpal 2015-2022 Cons'!$E$5:$E$1012,$A81)</f>
        <v>7.4505417418353375</v>
      </c>
      <c r="L81" s="111">
        <f>SUMIFS('PIB Mpal 2015-2022 Cons'!Q$5:Q$1012,'PIB Mpal 2015-2022 Cons'!$A$5:$A$1012,$W$2,'PIB Mpal 2015-2022 Cons'!$E$5:$E$1012,$A81)</f>
        <v>4.120810062144114</v>
      </c>
      <c r="M81" s="111">
        <f>SUMIFS('PIB Mpal 2015-2022 Cons'!R$5:R$1012,'PIB Mpal 2015-2022 Cons'!$A$5:$A$1012,$W$2,'PIB Mpal 2015-2022 Cons'!$E$5:$E$1012,$A81)</f>
        <v>21.328335754212045</v>
      </c>
      <c r="N81" s="111">
        <f>SUMIFS('PIB Mpal 2015-2022 Cons'!S$5:S$1012,'PIB Mpal 2015-2022 Cons'!$A$5:$A$1012,$W$2,'PIB Mpal 2015-2022 Cons'!$E$5:$E$1012,$A81)</f>
        <v>19.700435448909055</v>
      </c>
      <c r="O81" s="111">
        <f>SUMIFS('PIB Mpal 2015-2022 Cons'!T$5:T$1012,'PIB Mpal 2015-2022 Cons'!$A$5:$A$1012,$W$2,'PIB Mpal 2015-2022 Cons'!$E$5:$E$1012,$A81)</f>
        <v>38.01051495144241</v>
      </c>
      <c r="P81" s="185">
        <f>SUMIFS('PIB Mpal 2015-2022 Cons'!U$5:U$1012,'PIB Mpal 2015-2022 Cons'!$A$5:$A$1012,$W$2,'PIB Mpal 2015-2022 Cons'!$E$5:$E$1012,$A81)</f>
        <v>11.890507185746278</v>
      </c>
      <c r="Q81" s="220">
        <f>SUMIFS('PIB Mpal 2015-2022 Cons'!J$5:J$1012,'PIB Mpal 2015-2022 Cons'!$A$5:$A$1012,$W$2,'PIB Mpal 2015-2022 Cons'!$E$5:$E$1012,$A81)</f>
        <v>81.36090939581983</v>
      </c>
      <c r="R81" s="101">
        <f>SUMIFS('PIB Mpal 2015-2022 Cons'!M$5:M$1012,'PIB Mpal 2015-2022 Cons'!$A$5:$A$1012,$W$2,'PIB Mpal 2015-2022 Cons'!$E$5:$E$1012,$A81)</f>
        <v>17.321001682144363</v>
      </c>
      <c r="S81" s="112">
        <f>SUMIFS('PIB Mpal 2015-2022 Cons'!V$5:V$1012,'PIB Mpal 2015-2022 Cons'!$A$5:$A$1012,$W$2,'PIB Mpal 2015-2022 Cons'!$E$5:$E$1012,$A81)</f>
        <v>131.14084094431976</v>
      </c>
      <c r="T81" s="190">
        <f>SUMIFS('PIB Mpal 2015-2022 Cons'!W$5:W$1012,'PIB Mpal 2015-2022 Cons'!$A$5:$A$1012,$W$2,'PIB Mpal 2015-2022 Cons'!$E$5:$E$1012,$A81)</f>
        <v>229.82275202228396</v>
      </c>
      <c r="U81" s="111">
        <f>SUMIFS('PIB Mpal 2015-2022 Cons'!X$5:X$1012,'PIB Mpal 2015-2022 Cons'!$A$5:$A$1012,$W$2,'PIB Mpal 2015-2022 Cons'!$E$5:$E$1012,$A81)</f>
        <v>28.775658834229326</v>
      </c>
      <c r="V81" s="112">
        <f>SUMIFS('PIB Mpal 2015-2022 Cons'!Y$5:Y$1012,'PIB Mpal 2015-2022 Cons'!$A$5:$A$1012,$W$2,'PIB Mpal 2015-2022 Cons'!$E$5:$E$1012,$A81)</f>
        <v>258.5984108565133</v>
      </c>
      <c r="W81" s="102">
        <f t="shared" si="18"/>
        <v>0.001763323658115309</v>
      </c>
      <c r="X81" s="273">
        <f>INDEX(POBLACION!$C$4:$W$128,MATCH(A81,POBLACION!$A$4:$A$128,0),MATCH($W$2,POBLACION!$C$3:$W$3,0))</f>
        <v>21109</v>
      </c>
      <c r="Y81" s="263">
        <f t="shared" si="19"/>
        <v>10887.429628228905</v>
      </c>
      <c r="Z81" s="275">
        <f t="shared" si="20"/>
        <v>12250.623471339868</v>
      </c>
      <c r="AA81" s="278">
        <f t="shared" si="21"/>
        <v>4.036925360927716</v>
      </c>
      <c r="AB81" s="278">
        <f t="shared" si="21"/>
        <v>4.088158191824817</v>
      </c>
    </row>
    <row r="82" spans="1:28" ht="15">
      <c r="A82" s="35" t="s">
        <v>259</v>
      </c>
      <c r="B82" s="32" t="s">
        <v>118</v>
      </c>
      <c r="C82" s="33" t="s">
        <v>413</v>
      </c>
      <c r="D82" s="32" t="s">
        <v>121</v>
      </c>
      <c r="E82" s="51">
        <f>SUMIFS('PIB Mpal 2015-2022 Cons'!H$5:H$1012,'PIB Mpal 2015-2022 Cons'!$A$5:$A$1012,$W$2,'PIB Mpal 2015-2022 Cons'!$E$5:$E$1012,$A82)</f>
        <v>7.212236539503456</v>
      </c>
      <c r="F82" s="51">
        <f>SUMIFS('PIB Mpal 2015-2022 Cons'!I$5:I$1012,'PIB Mpal 2015-2022 Cons'!$A$5:$A$1012,$W$2,'PIB Mpal 2015-2022 Cons'!$E$5:$E$1012,$A82)</f>
        <v>0</v>
      </c>
      <c r="G82" s="51">
        <f>SUMIFS('PIB Mpal 2015-2022 Cons'!K$5:K$1012,'PIB Mpal 2015-2022 Cons'!$A$5:$A$1012,$W$2,'PIB Mpal 2015-2022 Cons'!$E$5:$E$1012,$A82)</f>
        <v>0.8055780021143902</v>
      </c>
      <c r="H82" s="51">
        <f>SUMIFS('PIB Mpal 2015-2022 Cons'!L$5:L$1012,'PIB Mpal 2015-2022 Cons'!$A$5:$A$1012,$W$2,'PIB Mpal 2015-2022 Cons'!$E$5:$E$1012,$A82)</f>
        <v>3.2648483653508813</v>
      </c>
      <c r="I82" s="51">
        <f>SUMIFS('PIB Mpal 2015-2022 Cons'!N$5:N$1012,'PIB Mpal 2015-2022 Cons'!$A$5:$A$1012,$W$2,'PIB Mpal 2015-2022 Cons'!$E$5:$E$1012,$A82)</f>
        <v>3.9861906549370376</v>
      </c>
      <c r="J82" s="51">
        <f>SUMIFS('PIB Mpal 2015-2022 Cons'!O$5:O$1012,'PIB Mpal 2015-2022 Cons'!$A$5:$A$1012,$W$2,'PIB Mpal 2015-2022 Cons'!$E$5:$E$1012,$A82)</f>
        <v>9.938236488148815</v>
      </c>
      <c r="K82" s="51">
        <f>SUMIFS('PIB Mpal 2015-2022 Cons'!P$5:P$1012,'PIB Mpal 2015-2022 Cons'!$A$5:$A$1012,$W$2,'PIB Mpal 2015-2022 Cons'!$E$5:$E$1012,$A82)</f>
        <v>2.2554910215792803</v>
      </c>
      <c r="L82" s="51">
        <f>SUMIFS('PIB Mpal 2015-2022 Cons'!Q$5:Q$1012,'PIB Mpal 2015-2022 Cons'!$A$5:$A$1012,$W$2,'PIB Mpal 2015-2022 Cons'!$E$5:$E$1012,$A82)</f>
        <v>0.6013988733026212</v>
      </c>
      <c r="M82" s="51">
        <f>SUMIFS('PIB Mpal 2015-2022 Cons'!R$5:R$1012,'PIB Mpal 2015-2022 Cons'!$A$5:$A$1012,$W$2,'PIB Mpal 2015-2022 Cons'!$E$5:$E$1012,$A82)</f>
        <v>8.03361048750147</v>
      </c>
      <c r="N82" s="51">
        <f>SUMIFS('PIB Mpal 2015-2022 Cons'!S$5:S$1012,'PIB Mpal 2015-2022 Cons'!$A$5:$A$1012,$W$2,'PIB Mpal 2015-2022 Cons'!$E$5:$E$1012,$A82)</f>
        <v>5.763386460030023</v>
      </c>
      <c r="O82" s="51">
        <f>SUMIFS('PIB Mpal 2015-2022 Cons'!T$5:T$1012,'PIB Mpal 2015-2022 Cons'!$A$5:$A$1012,$W$2,'PIB Mpal 2015-2022 Cons'!$E$5:$E$1012,$A82)</f>
        <v>8.73846449451594</v>
      </c>
      <c r="P82" s="153">
        <f>SUMIFS('PIB Mpal 2015-2022 Cons'!U$5:U$1012,'PIB Mpal 2015-2022 Cons'!$A$5:$A$1012,$W$2,'PIB Mpal 2015-2022 Cons'!$E$5:$E$1012,$A82)</f>
        <v>3.763530206291009</v>
      </c>
      <c r="Q82" s="220">
        <f>SUMIFS('PIB Mpal 2015-2022 Cons'!J$5:J$1012,'PIB Mpal 2015-2022 Cons'!$A$5:$A$1012,$W$2,'PIB Mpal 2015-2022 Cons'!$E$5:$E$1012,$A82)</f>
        <v>7.212236539503456</v>
      </c>
      <c r="R82" s="101">
        <f>SUMIFS('PIB Mpal 2015-2022 Cons'!M$5:M$1012,'PIB Mpal 2015-2022 Cons'!$A$5:$A$1012,$W$2,'PIB Mpal 2015-2022 Cons'!$E$5:$E$1012,$A82)</f>
        <v>4.070426367465272</v>
      </c>
      <c r="S82" s="53">
        <f>SUMIFS('PIB Mpal 2015-2022 Cons'!V$5:V$1012,'PIB Mpal 2015-2022 Cons'!$A$5:$A$1012,$W$2,'PIB Mpal 2015-2022 Cons'!$E$5:$E$1012,$A82)</f>
        <v>43.080308686306196</v>
      </c>
      <c r="T82" s="156">
        <f>SUMIFS('PIB Mpal 2015-2022 Cons'!W$5:W$1012,'PIB Mpal 2015-2022 Cons'!$A$5:$A$1012,$W$2,'PIB Mpal 2015-2022 Cons'!$E$5:$E$1012,$A82)</f>
        <v>54.36297159327493</v>
      </c>
      <c r="U82" s="51">
        <f>SUMIFS('PIB Mpal 2015-2022 Cons'!X$5:X$1012,'PIB Mpal 2015-2022 Cons'!$A$5:$A$1012,$W$2,'PIB Mpal 2015-2022 Cons'!$E$5:$E$1012,$A82)</f>
        <v>6.015028680532316</v>
      </c>
      <c r="V82" s="53">
        <f>SUMIFS('PIB Mpal 2015-2022 Cons'!Y$5:Y$1012,'PIB Mpal 2015-2022 Cons'!$A$5:$A$1012,$W$2,'PIB Mpal 2015-2022 Cons'!$E$5:$E$1012,$A82)</f>
        <v>60.378000273807245</v>
      </c>
      <c r="W82" s="94">
        <f t="shared" si="18"/>
        <v>0.00041170383050641</v>
      </c>
      <c r="X82" s="273">
        <f>INDEX(POBLACION!$C$4:$W$128,MATCH(A82,POBLACION!$A$4:$A$128,0),MATCH($W$2,POBLACION!$C$3:$W$3,0))</f>
        <v>4874</v>
      </c>
      <c r="Y82" s="263">
        <f t="shared" si="19"/>
        <v>11153.666719998959</v>
      </c>
      <c r="Z82" s="275">
        <f t="shared" si="20"/>
        <v>12387.771906813141</v>
      </c>
      <c r="AA82" s="278">
        <f t="shared" si="21"/>
        <v>4.047417663301691</v>
      </c>
      <c r="AB82" s="278">
        <f t="shared" si="21"/>
        <v>4.092993200194243</v>
      </c>
    </row>
    <row r="83" spans="1:28" ht="15">
      <c r="A83" s="35" t="s">
        <v>260</v>
      </c>
      <c r="B83" s="32" t="s">
        <v>118</v>
      </c>
      <c r="C83" s="33" t="s">
        <v>370</v>
      </c>
      <c r="D83" s="32" t="s">
        <v>122</v>
      </c>
      <c r="E83" s="51">
        <f>SUMIFS('PIB Mpal 2015-2022 Cons'!H$5:H$1012,'PIB Mpal 2015-2022 Cons'!$A$5:$A$1012,$W$2,'PIB Mpal 2015-2022 Cons'!$E$5:$E$1012,$A83)</f>
        <v>17.129116258259835</v>
      </c>
      <c r="F83" s="51">
        <f>SUMIFS('PIB Mpal 2015-2022 Cons'!I$5:I$1012,'PIB Mpal 2015-2022 Cons'!$A$5:$A$1012,$W$2,'PIB Mpal 2015-2022 Cons'!$E$5:$E$1012,$A83)</f>
        <v>0</v>
      </c>
      <c r="G83" s="51">
        <f>SUMIFS('PIB Mpal 2015-2022 Cons'!K$5:K$1012,'PIB Mpal 2015-2022 Cons'!$A$5:$A$1012,$W$2,'PIB Mpal 2015-2022 Cons'!$E$5:$E$1012,$A83)</f>
        <v>1.263314853565323</v>
      </c>
      <c r="H83" s="51">
        <f>SUMIFS('PIB Mpal 2015-2022 Cons'!L$5:L$1012,'PIB Mpal 2015-2022 Cons'!$A$5:$A$1012,$W$2,'PIB Mpal 2015-2022 Cons'!$E$5:$E$1012,$A83)</f>
        <v>3.6606793811712497</v>
      </c>
      <c r="I83" s="51">
        <f>SUMIFS('PIB Mpal 2015-2022 Cons'!N$5:N$1012,'PIB Mpal 2015-2022 Cons'!$A$5:$A$1012,$W$2,'PIB Mpal 2015-2022 Cons'!$E$5:$E$1012,$A83)</f>
        <v>3.558671284648933</v>
      </c>
      <c r="J83" s="51">
        <f>SUMIFS('PIB Mpal 2015-2022 Cons'!O$5:O$1012,'PIB Mpal 2015-2022 Cons'!$A$5:$A$1012,$W$2,'PIB Mpal 2015-2022 Cons'!$E$5:$E$1012,$A83)</f>
        <v>7.545398096878732</v>
      </c>
      <c r="K83" s="51">
        <f>SUMIFS('PIB Mpal 2015-2022 Cons'!P$5:P$1012,'PIB Mpal 2015-2022 Cons'!$A$5:$A$1012,$W$2,'PIB Mpal 2015-2022 Cons'!$E$5:$E$1012,$A83)</f>
        <v>2.3040188159364967</v>
      </c>
      <c r="L83" s="51">
        <f>SUMIFS('PIB Mpal 2015-2022 Cons'!Q$5:Q$1012,'PIB Mpal 2015-2022 Cons'!$A$5:$A$1012,$W$2,'PIB Mpal 2015-2022 Cons'!$E$5:$E$1012,$A83)</f>
        <v>1.354049937237278</v>
      </c>
      <c r="M83" s="51">
        <f>SUMIFS('PIB Mpal 2015-2022 Cons'!R$5:R$1012,'PIB Mpal 2015-2022 Cons'!$A$5:$A$1012,$W$2,'PIB Mpal 2015-2022 Cons'!$E$5:$E$1012,$A83)</f>
        <v>7.264748975365699</v>
      </c>
      <c r="N83" s="51">
        <f>SUMIFS('PIB Mpal 2015-2022 Cons'!S$5:S$1012,'PIB Mpal 2015-2022 Cons'!$A$5:$A$1012,$W$2,'PIB Mpal 2015-2022 Cons'!$E$5:$E$1012,$A83)</f>
        <v>6.162890250866239</v>
      </c>
      <c r="O83" s="51">
        <f>SUMIFS('PIB Mpal 2015-2022 Cons'!T$5:T$1012,'PIB Mpal 2015-2022 Cons'!$A$5:$A$1012,$W$2,'PIB Mpal 2015-2022 Cons'!$E$5:$E$1012,$A83)</f>
        <v>14.132303878292927</v>
      </c>
      <c r="P83" s="153">
        <f>SUMIFS('PIB Mpal 2015-2022 Cons'!U$5:U$1012,'PIB Mpal 2015-2022 Cons'!$A$5:$A$1012,$W$2,'PIB Mpal 2015-2022 Cons'!$E$5:$E$1012,$A83)</f>
        <v>3.145697667792798</v>
      </c>
      <c r="Q83" s="220">
        <f>SUMIFS('PIB Mpal 2015-2022 Cons'!J$5:J$1012,'PIB Mpal 2015-2022 Cons'!$A$5:$A$1012,$W$2,'PIB Mpal 2015-2022 Cons'!$E$5:$E$1012,$A83)</f>
        <v>17.129116258259835</v>
      </c>
      <c r="R83" s="101">
        <f>SUMIFS('PIB Mpal 2015-2022 Cons'!M$5:M$1012,'PIB Mpal 2015-2022 Cons'!$A$5:$A$1012,$W$2,'PIB Mpal 2015-2022 Cons'!$E$5:$E$1012,$A83)</f>
        <v>4.923994234736573</v>
      </c>
      <c r="S83" s="53">
        <f>SUMIFS('PIB Mpal 2015-2022 Cons'!V$5:V$1012,'PIB Mpal 2015-2022 Cons'!$A$5:$A$1012,$W$2,'PIB Mpal 2015-2022 Cons'!$E$5:$E$1012,$A83)</f>
        <v>45.4677789070191</v>
      </c>
      <c r="T83" s="156">
        <f>SUMIFS('PIB Mpal 2015-2022 Cons'!W$5:W$1012,'PIB Mpal 2015-2022 Cons'!$A$5:$A$1012,$W$2,'PIB Mpal 2015-2022 Cons'!$E$5:$E$1012,$A83)</f>
        <v>67.5208894000155</v>
      </c>
      <c r="U83" s="51">
        <f>SUMIFS('PIB Mpal 2015-2022 Cons'!X$5:X$1012,'PIB Mpal 2015-2022 Cons'!$A$5:$A$1012,$W$2,'PIB Mpal 2015-2022 Cons'!$E$5:$E$1012,$A83)</f>
        <v>7.933924634454942</v>
      </c>
      <c r="V83" s="53">
        <f>SUMIFS('PIB Mpal 2015-2022 Cons'!Y$5:Y$1012,'PIB Mpal 2015-2022 Cons'!$A$5:$A$1012,$W$2,'PIB Mpal 2015-2022 Cons'!$E$5:$E$1012,$A83)</f>
        <v>75.45481403447044</v>
      </c>
      <c r="W83" s="94">
        <f t="shared" si="18"/>
        <v>0.0005145091892289238</v>
      </c>
      <c r="X83" s="273">
        <f>INDEX(POBLACION!$C$4:$W$128,MATCH(A83,POBLACION!$A$4:$A$128,0),MATCH($W$2,POBLACION!$C$3:$W$3,0))</f>
        <v>7903</v>
      </c>
      <c r="Y83" s="263">
        <f t="shared" si="19"/>
        <v>8543.7035809206</v>
      </c>
      <c r="Z83" s="275">
        <f t="shared" si="20"/>
        <v>9547.616605652342</v>
      </c>
      <c r="AA83" s="278">
        <f t="shared" si="21"/>
        <v>3.931646172338548</v>
      </c>
      <c r="AB83" s="278">
        <f t="shared" si="21"/>
        <v>3.9798949711440335</v>
      </c>
    </row>
    <row r="84" spans="1:28" ht="15">
      <c r="A84" s="35" t="s">
        <v>261</v>
      </c>
      <c r="B84" s="32" t="s">
        <v>118</v>
      </c>
      <c r="C84" s="33" t="s">
        <v>413</v>
      </c>
      <c r="D84" s="32" t="s">
        <v>124</v>
      </c>
      <c r="E84" s="51">
        <f>SUMIFS('PIB Mpal 2015-2022 Cons'!H$5:H$1012,'PIB Mpal 2015-2022 Cons'!$A$5:$A$1012,$W$2,'PIB Mpal 2015-2022 Cons'!$E$5:$E$1012,$A84)</f>
        <v>7.951203593576517</v>
      </c>
      <c r="F84" s="51">
        <f>SUMIFS('PIB Mpal 2015-2022 Cons'!I$5:I$1012,'PIB Mpal 2015-2022 Cons'!$A$5:$A$1012,$W$2,'PIB Mpal 2015-2022 Cons'!$E$5:$E$1012,$A84)</f>
        <v>5.273631079947224</v>
      </c>
      <c r="G84" s="51">
        <f>SUMIFS('PIB Mpal 2015-2022 Cons'!K$5:K$1012,'PIB Mpal 2015-2022 Cons'!$A$5:$A$1012,$W$2,'PIB Mpal 2015-2022 Cons'!$E$5:$E$1012,$A84)</f>
        <v>12.670971315232052</v>
      </c>
      <c r="H84" s="51">
        <f>SUMIFS('PIB Mpal 2015-2022 Cons'!L$5:L$1012,'PIB Mpal 2015-2022 Cons'!$A$5:$A$1012,$W$2,'PIB Mpal 2015-2022 Cons'!$E$5:$E$1012,$A84)</f>
        <v>2.993811103924801</v>
      </c>
      <c r="I84" s="51">
        <f>SUMIFS('PIB Mpal 2015-2022 Cons'!N$5:N$1012,'PIB Mpal 2015-2022 Cons'!$A$5:$A$1012,$W$2,'PIB Mpal 2015-2022 Cons'!$E$5:$E$1012,$A84)</f>
        <v>20.353640989632225</v>
      </c>
      <c r="J84" s="51">
        <f>SUMIFS('PIB Mpal 2015-2022 Cons'!O$5:O$1012,'PIB Mpal 2015-2022 Cons'!$A$5:$A$1012,$W$2,'PIB Mpal 2015-2022 Cons'!$E$5:$E$1012,$A84)</f>
        <v>20.219820102993676</v>
      </c>
      <c r="K84" s="51">
        <f>SUMIFS('PIB Mpal 2015-2022 Cons'!P$5:P$1012,'PIB Mpal 2015-2022 Cons'!$A$5:$A$1012,$W$2,'PIB Mpal 2015-2022 Cons'!$E$5:$E$1012,$A84)</f>
        <v>7.668835381665589</v>
      </c>
      <c r="L84" s="51">
        <f>SUMIFS('PIB Mpal 2015-2022 Cons'!Q$5:Q$1012,'PIB Mpal 2015-2022 Cons'!$A$5:$A$1012,$W$2,'PIB Mpal 2015-2022 Cons'!$E$5:$E$1012,$A84)</f>
        <v>2.0045486800111987</v>
      </c>
      <c r="M84" s="51">
        <f>SUMIFS('PIB Mpal 2015-2022 Cons'!R$5:R$1012,'PIB Mpal 2015-2022 Cons'!$A$5:$A$1012,$W$2,'PIB Mpal 2015-2022 Cons'!$E$5:$E$1012,$A84)</f>
        <v>18.239318331150315</v>
      </c>
      <c r="N84" s="51">
        <f>SUMIFS('PIB Mpal 2015-2022 Cons'!S$5:S$1012,'PIB Mpal 2015-2022 Cons'!$A$5:$A$1012,$W$2,'PIB Mpal 2015-2022 Cons'!$E$5:$E$1012,$A84)</f>
        <v>18.092932969696054</v>
      </c>
      <c r="O84" s="51">
        <f>SUMIFS('PIB Mpal 2015-2022 Cons'!T$5:T$1012,'PIB Mpal 2015-2022 Cons'!$A$5:$A$1012,$W$2,'PIB Mpal 2015-2022 Cons'!$E$5:$E$1012,$A84)</f>
        <v>18.601963707331837</v>
      </c>
      <c r="P84" s="153">
        <f>SUMIFS('PIB Mpal 2015-2022 Cons'!U$5:U$1012,'PIB Mpal 2015-2022 Cons'!$A$5:$A$1012,$W$2,'PIB Mpal 2015-2022 Cons'!$E$5:$E$1012,$A84)</f>
        <v>7.054703622986464</v>
      </c>
      <c r="Q84" s="220">
        <f>SUMIFS('PIB Mpal 2015-2022 Cons'!J$5:J$1012,'PIB Mpal 2015-2022 Cons'!$A$5:$A$1012,$W$2,'PIB Mpal 2015-2022 Cons'!$E$5:$E$1012,$A84)</f>
        <v>13.224834673523741</v>
      </c>
      <c r="R84" s="101">
        <f>SUMIFS('PIB Mpal 2015-2022 Cons'!M$5:M$1012,'PIB Mpal 2015-2022 Cons'!$A$5:$A$1012,$W$2,'PIB Mpal 2015-2022 Cons'!$E$5:$E$1012,$A84)</f>
        <v>15.664782419156854</v>
      </c>
      <c r="S84" s="53">
        <f>SUMIFS('PIB Mpal 2015-2022 Cons'!V$5:V$1012,'PIB Mpal 2015-2022 Cons'!$A$5:$A$1012,$W$2,'PIB Mpal 2015-2022 Cons'!$E$5:$E$1012,$A84)</f>
        <v>112.23576378546736</v>
      </c>
      <c r="T84" s="156">
        <f>SUMIFS('PIB Mpal 2015-2022 Cons'!W$5:W$1012,'PIB Mpal 2015-2022 Cons'!$A$5:$A$1012,$W$2,'PIB Mpal 2015-2022 Cons'!$E$5:$E$1012,$A84)</f>
        <v>141.12538087814795</v>
      </c>
      <c r="U84" s="51">
        <f>SUMIFS('PIB Mpal 2015-2022 Cons'!X$5:X$1012,'PIB Mpal 2015-2022 Cons'!$A$5:$A$1012,$W$2,'PIB Mpal 2015-2022 Cons'!$E$5:$E$1012,$A84)</f>
        <v>15.661816990108525</v>
      </c>
      <c r="V84" s="53">
        <f>SUMIFS('PIB Mpal 2015-2022 Cons'!Y$5:Y$1012,'PIB Mpal 2015-2022 Cons'!$A$5:$A$1012,$W$2,'PIB Mpal 2015-2022 Cons'!$E$5:$E$1012,$A84)</f>
        <v>156.78719786825647</v>
      </c>
      <c r="W84" s="94">
        <f t="shared" si="18"/>
        <v>0.001069096188081774</v>
      </c>
      <c r="X84" s="273">
        <f>INDEX(POBLACION!$C$4:$W$128,MATCH(A84,POBLACION!$A$4:$A$128,0),MATCH($W$2,POBLACION!$C$3:$W$3,0))</f>
        <v>16201</v>
      </c>
      <c r="Y84" s="263">
        <f t="shared" si="19"/>
        <v>8710.905553863833</v>
      </c>
      <c r="Z84" s="275">
        <f t="shared" si="20"/>
        <v>9677.62470639198</v>
      </c>
      <c r="AA84" s="278">
        <f t="shared" si="21"/>
        <v>3.9400633050195575</v>
      </c>
      <c r="AB84" s="278">
        <f t="shared" si="21"/>
        <v>3.9857687763690803</v>
      </c>
    </row>
    <row r="85" spans="1:28" ht="15">
      <c r="A85" s="35" t="s">
        <v>262</v>
      </c>
      <c r="B85" s="32" t="s">
        <v>118</v>
      </c>
      <c r="C85" s="33" t="s">
        <v>413</v>
      </c>
      <c r="D85" s="32" t="s">
        <v>125</v>
      </c>
      <c r="E85" s="51">
        <f>SUMIFS('PIB Mpal 2015-2022 Cons'!H$5:H$1012,'PIB Mpal 2015-2022 Cons'!$A$5:$A$1012,$W$2,'PIB Mpal 2015-2022 Cons'!$E$5:$E$1012,$A85)</f>
        <v>7.74374523581064</v>
      </c>
      <c r="F85" s="51">
        <f>SUMIFS('PIB Mpal 2015-2022 Cons'!I$5:I$1012,'PIB Mpal 2015-2022 Cons'!$A$5:$A$1012,$W$2,'PIB Mpal 2015-2022 Cons'!$E$5:$E$1012,$A85)</f>
        <v>4.365122467549671</v>
      </c>
      <c r="G85" s="51">
        <f>SUMIFS('PIB Mpal 2015-2022 Cons'!K$5:K$1012,'PIB Mpal 2015-2022 Cons'!$A$5:$A$1012,$W$2,'PIB Mpal 2015-2022 Cons'!$E$5:$E$1012,$A85)</f>
        <v>1.3106471581033352</v>
      </c>
      <c r="H85" s="51">
        <f>SUMIFS('PIB Mpal 2015-2022 Cons'!L$5:L$1012,'PIB Mpal 2015-2022 Cons'!$A$5:$A$1012,$W$2,'PIB Mpal 2015-2022 Cons'!$E$5:$E$1012,$A85)</f>
        <v>3.4496281291184454</v>
      </c>
      <c r="I85" s="51">
        <f>SUMIFS('PIB Mpal 2015-2022 Cons'!N$5:N$1012,'PIB Mpal 2015-2022 Cons'!$A$5:$A$1012,$W$2,'PIB Mpal 2015-2022 Cons'!$E$5:$E$1012,$A85)</f>
        <v>9.83272022586935</v>
      </c>
      <c r="J85" s="51">
        <f>SUMIFS('PIB Mpal 2015-2022 Cons'!O$5:O$1012,'PIB Mpal 2015-2022 Cons'!$A$5:$A$1012,$W$2,'PIB Mpal 2015-2022 Cons'!$E$5:$E$1012,$A85)</f>
        <v>3.542460538224716</v>
      </c>
      <c r="K85" s="51">
        <f>SUMIFS('PIB Mpal 2015-2022 Cons'!P$5:P$1012,'PIB Mpal 2015-2022 Cons'!$A$5:$A$1012,$W$2,'PIB Mpal 2015-2022 Cons'!$E$5:$E$1012,$A85)</f>
        <v>0.9169868314246977</v>
      </c>
      <c r="L85" s="51">
        <f>SUMIFS('PIB Mpal 2015-2022 Cons'!Q$5:Q$1012,'PIB Mpal 2015-2022 Cons'!$A$5:$A$1012,$W$2,'PIB Mpal 2015-2022 Cons'!$E$5:$E$1012,$A85)</f>
        <v>0.34605919184721157</v>
      </c>
      <c r="M85" s="51">
        <f>SUMIFS('PIB Mpal 2015-2022 Cons'!R$5:R$1012,'PIB Mpal 2015-2022 Cons'!$A$5:$A$1012,$W$2,'PIB Mpal 2015-2022 Cons'!$E$5:$E$1012,$A85)</f>
        <v>4.865067961548597</v>
      </c>
      <c r="N85" s="51">
        <f>SUMIFS('PIB Mpal 2015-2022 Cons'!S$5:S$1012,'PIB Mpal 2015-2022 Cons'!$A$5:$A$1012,$W$2,'PIB Mpal 2015-2022 Cons'!$E$5:$E$1012,$A85)</f>
        <v>4.944901140405448</v>
      </c>
      <c r="O85" s="51">
        <f>SUMIFS('PIB Mpal 2015-2022 Cons'!T$5:T$1012,'PIB Mpal 2015-2022 Cons'!$A$5:$A$1012,$W$2,'PIB Mpal 2015-2022 Cons'!$E$5:$E$1012,$A85)</f>
        <v>4.811132740778973</v>
      </c>
      <c r="P85" s="153">
        <f>SUMIFS('PIB Mpal 2015-2022 Cons'!U$5:U$1012,'PIB Mpal 2015-2022 Cons'!$A$5:$A$1012,$W$2,'PIB Mpal 2015-2022 Cons'!$E$5:$E$1012,$A85)</f>
        <v>1.507076177287873</v>
      </c>
      <c r="Q85" s="220">
        <f>SUMIFS('PIB Mpal 2015-2022 Cons'!J$5:J$1012,'PIB Mpal 2015-2022 Cons'!$A$5:$A$1012,$W$2,'PIB Mpal 2015-2022 Cons'!$E$5:$E$1012,$A85)</f>
        <v>12.10886770336031</v>
      </c>
      <c r="R85" s="101">
        <f>SUMIFS('PIB Mpal 2015-2022 Cons'!M$5:M$1012,'PIB Mpal 2015-2022 Cons'!$A$5:$A$1012,$W$2,'PIB Mpal 2015-2022 Cons'!$E$5:$E$1012,$A85)</f>
        <v>4.760275287221781</v>
      </c>
      <c r="S85" s="53">
        <f>SUMIFS('PIB Mpal 2015-2022 Cons'!V$5:V$1012,'PIB Mpal 2015-2022 Cons'!$A$5:$A$1012,$W$2,'PIB Mpal 2015-2022 Cons'!$E$5:$E$1012,$A85)</f>
        <v>30.76640480738687</v>
      </c>
      <c r="T85" s="156">
        <f>SUMIFS('PIB Mpal 2015-2022 Cons'!W$5:W$1012,'PIB Mpal 2015-2022 Cons'!$A$5:$A$1012,$W$2,'PIB Mpal 2015-2022 Cons'!$E$5:$E$1012,$A85)</f>
        <v>47.63554779796896</v>
      </c>
      <c r="U85" s="51">
        <f>SUMIFS('PIB Mpal 2015-2022 Cons'!X$5:X$1012,'PIB Mpal 2015-2022 Cons'!$A$5:$A$1012,$W$2,'PIB Mpal 2015-2022 Cons'!$E$5:$E$1012,$A85)</f>
        <v>5.946262993719543</v>
      </c>
      <c r="V85" s="53">
        <f>SUMIFS('PIB Mpal 2015-2022 Cons'!Y$5:Y$1012,'PIB Mpal 2015-2022 Cons'!$A$5:$A$1012,$W$2,'PIB Mpal 2015-2022 Cons'!$E$5:$E$1012,$A85)</f>
        <v>53.581810791688504</v>
      </c>
      <c r="W85" s="94">
        <f t="shared" si="18"/>
        <v>0.0003653621625156356</v>
      </c>
      <c r="X85" s="273">
        <f>INDEX(POBLACION!$C$4:$W$128,MATCH(A85,POBLACION!$A$4:$A$128,0),MATCH($W$2,POBLACION!$C$3:$W$3,0))</f>
        <v>4965</v>
      </c>
      <c r="Y85" s="263">
        <f t="shared" si="19"/>
        <v>9594.26944571379</v>
      </c>
      <c r="Z85" s="275">
        <f t="shared" si="20"/>
        <v>10791.905496815409</v>
      </c>
      <c r="AA85" s="278">
        <f t="shared" si="21"/>
        <v>3.9820119110387253</v>
      </c>
      <c r="AB85" s="278">
        <f t="shared" si="21"/>
        <v>4.033098133625367</v>
      </c>
    </row>
    <row r="86" spans="1:28" ht="15">
      <c r="A86" s="35" t="s">
        <v>263</v>
      </c>
      <c r="B86" s="32" t="s">
        <v>118</v>
      </c>
      <c r="C86" s="33" t="s">
        <v>362</v>
      </c>
      <c r="D86" s="32" t="s">
        <v>127</v>
      </c>
      <c r="E86" s="51">
        <f>SUMIFS('PIB Mpal 2015-2022 Cons'!H$5:H$1012,'PIB Mpal 2015-2022 Cons'!$A$5:$A$1012,$W$2,'PIB Mpal 2015-2022 Cons'!$E$5:$E$1012,$A86)</f>
        <v>71.93111659872592</v>
      </c>
      <c r="F86" s="51">
        <f>SUMIFS('PIB Mpal 2015-2022 Cons'!I$5:I$1012,'PIB Mpal 2015-2022 Cons'!$A$5:$A$1012,$W$2,'PIB Mpal 2015-2022 Cons'!$E$5:$E$1012,$A86)</f>
        <v>0</v>
      </c>
      <c r="G86" s="51">
        <f>SUMIFS('PIB Mpal 2015-2022 Cons'!K$5:K$1012,'PIB Mpal 2015-2022 Cons'!$A$5:$A$1012,$W$2,'PIB Mpal 2015-2022 Cons'!$E$5:$E$1012,$A86)</f>
        <v>33.8670397095097</v>
      </c>
      <c r="H86" s="51">
        <f>SUMIFS('PIB Mpal 2015-2022 Cons'!L$5:L$1012,'PIB Mpal 2015-2022 Cons'!$A$5:$A$1012,$W$2,'PIB Mpal 2015-2022 Cons'!$E$5:$E$1012,$A86)</f>
        <v>13.869041942433617</v>
      </c>
      <c r="I86" s="51">
        <f>SUMIFS('PIB Mpal 2015-2022 Cons'!N$5:N$1012,'PIB Mpal 2015-2022 Cons'!$A$5:$A$1012,$W$2,'PIB Mpal 2015-2022 Cons'!$E$5:$E$1012,$A86)</f>
        <v>30.910561416089212</v>
      </c>
      <c r="J86" s="51">
        <f>SUMIFS('PIB Mpal 2015-2022 Cons'!O$5:O$1012,'PIB Mpal 2015-2022 Cons'!$A$5:$A$1012,$W$2,'PIB Mpal 2015-2022 Cons'!$E$5:$E$1012,$A86)</f>
        <v>144.29891459687067</v>
      </c>
      <c r="K86" s="51">
        <f>SUMIFS('PIB Mpal 2015-2022 Cons'!P$5:P$1012,'PIB Mpal 2015-2022 Cons'!$A$5:$A$1012,$W$2,'PIB Mpal 2015-2022 Cons'!$E$5:$E$1012,$A86)</f>
        <v>31.43967934500884</v>
      </c>
      <c r="L86" s="51">
        <f>SUMIFS('PIB Mpal 2015-2022 Cons'!Q$5:Q$1012,'PIB Mpal 2015-2022 Cons'!$A$5:$A$1012,$W$2,'PIB Mpal 2015-2022 Cons'!$E$5:$E$1012,$A86)</f>
        <v>17.476388152704768</v>
      </c>
      <c r="M86" s="51">
        <f>SUMIFS('PIB Mpal 2015-2022 Cons'!R$5:R$1012,'PIB Mpal 2015-2022 Cons'!$A$5:$A$1012,$W$2,'PIB Mpal 2015-2022 Cons'!$E$5:$E$1012,$A86)</f>
        <v>106.05935985009758</v>
      </c>
      <c r="N86" s="51">
        <f>SUMIFS('PIB Mpal 2015-2022 Cons'!S$5:S$1012,'PIB Mpal 2015-2022 Cons'!$A$5:$A$1012,$W$2,'PIB Mpal 2015-2022 Cons'!$E$5:$E$1012,$A86)</f>
        <v>78.53285286808243</v>
      </c>
      <c r="O86" s="51">
        <f>SUMIFS('PIB Mpal 2015-2022 Cons'!T$5:T$1012,'PIB Mpal 2015-2022 Cons'!$A$5:$A$1012,$W$2,'PIB Mpal 2015-2022 Cons'!$E$5:$E$1012,$A86)</f>
        <v>71.0369155561335</v>
      </c>
      <c r="P86" s="153">
        <f>SUMIFS('PIB Mpal 2015-2022 Cons'!U$5:U$1012,'PIB Mpal 2015-2022 Cons'!$A$5:$A$1012,$W$2,'PIB Mpal 2015-2022 Cons'!$E$5:$E$1012,$A86)</f>
        <v>40.64868171735335</v>
      </c>
      <c r="Q86" s="220">
        <f>SUMIFS('PIB Mpal 2015-2022 Cons'!J$5:J$1012,'PIB Mpal 2015-2022 Cons'!$A$5:$A$1012,$W$2,'PIB Mpal 2015-2022 Cons'!$E$5:$E$1012,$A86)</f>
        <v>71.93111659872592</v>
      </c>
      <c r="R86" s="101">
        <f>SUMIFS('PIB Mpal 2015-2022 Cons'!M$5:M$1012,'PIB Mpal 2015-2022 Cons'!$A$5:$A$1012,$W$2,'PIB Mpal 2015-2022 Cons'!$E$5:$E$1012,$A86)</f>
        <v>47.736081651943316</v>
      </c>
      <c r="S86" s="53">
        <f>SUMIFS('PIB Mpal 2015-2022 Cons'!V$5:V$1012,'PIB Mpal 2015-2022 Cons'!$A$5:$A$1012,$W$2,'PIB Mpal 2015-2022 Cons'!$E$5:$E$1012,$A86)</f>
        <v>520.4033535023405</v>
      </c>
      <c r="T86" s="156">
        <f>SUMIFS('PIB Mpal 2015-2022 Cons'!W$5:W$1012,'PIB Mpal 2015-2022 Cons'!$A$5:$A$1012,$W$2,'PIB Mpal 2015-2022 Cons'!$E$5:$E$1012,$A86)</f>
        <v>640.0705517530097</v>
      </c>
      <c r="U86" s="51">
        <f>SUMIFS('PIB Mpal 2015-2022 Cons'!X$5:X$1012,'PIB Mpal 2015-2022 Cons'!$A$5:$A$1012,$W$2,'PIB Mpal 2015-2022 Cons'!$E$5:$E$1012,$A86)</f>
        <v>69.55288672222268</v>
      </c>
      <c r="V86" s="53">
        <f>SUMIFS('PIB Mpal 2015-2022 Cons'!Y$5:Y$1012,'PIB Mpal 2015-2022 Cons'!$A$5:$A$1012,$W$2,'PIB Mpal 2015-2022 Cons'!$E$5:$E$1012,$A86)</f>
        <v>709.6234384752323</v>
      </c>
      <c r="W86" s="94">
        <f t="shared" si="18"/>
        <v>0.0048387605835320015</v>
      </c>
      <c r="X86" s="273">
        <f>INDEX(POBLACION!$C$4:$W$128,MATCH(A86,POBLACION!$A$4:$A$128,0),MATCH($W$2,POBLACION!$C$3:$W$3,0))</f>
        <v>63183</v>
      </c>
      <c r="Y86" s="263">
        <f t="shared" si="19"/>
        <v>10130.423559391129</v>
      </c>
      <c r="Z86" s="275">
        <f t="shared" si="20"/>
        <v>11231.240024614726</v>
      </c>
      <c r="AA86" s="278">
        <f t="shared" si="21"/>
        <v>4.005627603865784</v>
      </c>
      <c r="AB86" s="278">
        <f t="shared" si="21"/>
        <v>4.050427708720677</v>
      </c>
    </row>
    <row r="87" spans="1:28" ht="15">
      <c r="A87" s="35" t="s">
        <v>264</v>
      </c>
      <c r="B87" s="32" t="s">
        <v>118</v>
      </c>
      <c r="C87" s="33" t="s">
        <v>413</v>
      </c>
      <c r="D87" s="32" t="s">
        <v>128</v>
      </c>
      <c r="E87" s="51">
        <f>SUMIFS('PIB Mpal 2015-2022 Cons'!H$5:H$1012,'PIB Mpal 2015-2022 Cons'!$A$5:$A$1012,$W$2,'PIB Mpal 2015-2022 Cons'!$E$5:$E$1012,$A87)</f>
        <v>208.04664577054976</v>
      </c>
      <c r="F87" s="51">
        <f>SUMIFS('PIB Mpal 2015-2022 Cons'!I$5:I$1012,'PIB Mpal 2015-2022 Cons'!$A$5:$A$1012,$W$2,'PIB Mpal 2015-2022 Cons'!$E$5:$E$1012,$A87)</f>
        <v>0</v>
      </c>
      <c r="G87" s="51">
        <f>SUMIFS('PIB Mpal 2015-2022 Cons'!K$5:K$1012,'PIB Mpal 2015-2022 Cons'!$A$5:$A$1012,$W$2,'PIB Mpal 2015-2022 Cons'!$E$5:$E$1012,$A87)</f>
        <v>10.6724705207018</v>
      </c>
      <c r="H87" s="51">
        <f>SUMIFS('PIB Mpal 2015-2022 Cons'!L$5:L$1012,'PIB Mpal 2015-2022 Cons'!$A$5:$A$1012,$W$2,'PIB Mpal 2015-2022 Cons'!$E$5:$E$1012,$A87)</f>
        <v>21.40895184812089</v>
      </c>
      <c r="I87" s="51">
        <f>SUMIFS('PIB Mpal 2015-2022 Cons'!N$5:N$1012,'PIB Mpal 2015-2022 Cons'!$A$5:$A$1012,$W$2,'PIB Mpal 2015-2022 Cons'!$E$5:$E$1012,$A87)</f>
        <v>7.295790969823377</v>
      </c>
      <c r="J87" s="51">
        <f>SUMIFS('PIB Mpal 2015-2022 Cons'!O$5:O$1012,'PIB Mpal 2015-2022 Cons'!$A$5:$A$1012,$W$2,'PIB Mpal 2015-2022 Cons'!$E$5:$E$1012,$A87)</f>
        <v>36.66575834139027</v>
      </c>
      <c r="K87" s="51">
        <f>SUMIFS('PIB Mpal 2015-2022 Cons'!P$5:P$1012,'PIB Mpal 2015-2022 Cons'!$A$5:$A$1012,$W$2,'PIB Mpal 2015-2022 Cons'!$E$5:$E$1012,$A87)</f>
        <v>12.682803352320379</v>
      </c>
      <c r="L87" s="51">
        <f>SUMIFS('PIB Mpal 2015-2022 Cons'!Q$5:Q$1012,'PIB Mpal 2015-2022 Cons'!$A$5:$A$1012,$W$2,'PIB Mpal 2015-2022 Cons'!$E$5:$E$1012,$A87)</f>
        <v>3.2926183480250706</v>
      </c>
      <c r="M87" s="51">
        <f>SUMIFS('PIB Mpal 2015-2022 Cons'!R$5:R$1012,'PIB Mpal 2015-2022 Cons'!$A$5:$A$1012,$W$2,'PIB Mpal 2015-2022 Cons'!$E$5:$E$1012,$A87)</f>
        <v>35.1985288678918</v>
      </c>
      <c r="N87" s="51">
        <f>SUMIFS('PIB Mpal 2015-2022 Cons'!S$5:S$1012,'PIB Mpal 2015-2022 Cons'!$A$5:$A$1012,$W$2,'PIB Mpal 2015-2022 Cons'!$E$5:$E$1012,$A87)</f>
        <v>17.971817398029966</v>
      </c>
      <c r="O87" s="51">
        <f>SUMIFS('PIB Mpal 2015-2022 Cons'!T$5:T$1012,'PIB Mpal 2015-2022 Cons'!$A$5:$A$1012,$W$2,'PIB Mpal 2015-2022 Cons'!$E$5:$E$1012,$A87)</f>
        <v>23.058230073021008</v>
      </c>
      <c r="P87" s="153">
        <f>SUMIFS('PIB Mpal 2015-2022 Cons'!U$5:U$1012,'PIB Mpal 2015-2022 Cons'!$A$5:$A$1012,$W$2,'PIB Mpal 2015-2022 Cons'!$E$5:$E$1012,$A87)</f>
        <v>11.087714475365358</v>
      </c>
      <c r="Q87" s="220">
        <f>SUMIFS('PIB Mpal 2015-2022 Cons'!J$5:J$1012,'PIB Mpal 2015-2022 Cons'!$A$5:$A$1012,$W$2,'PIB Mpal 2015-2022 Cons'!$E$5:$E$1012,$A87)</f>
        <v>208.04664577054976</v>
      </c>
      <c r="R87" s="101">
        <f>SUMIFS('PIB Mpal 2015-2022 Cons'!M$5:M$1012,'PIB Mpal 2015-2022 Cons'!$A$5:$A$1012,$W$2,'PIB Mpal 2015-2022 Cons'!$E$5:$E$1012,$A87)</f>
        <v>32.081422368822686</v>
      </c>
      <c r="S87" s="53">
        <f>SUMIFS('PIB Mpal 2015-2022 Cons'!V$5:V$1012,'PIB Mpal 2015-2022 Cons'!$A$5:$A$1012,$W$2,'PIB Mpal 2015-2022 Cons'!$E$5:$E$1012,$A87)</f>
        <v>147.2532618258672</v>
      </c>
      <c r="T87" s="156">
        <f>SUMIFS('PIB Mpal 2015-2022 Cons'!W$5:W$1012,'PIB Mpal 2015-2022 Cons'!$A$5:$A$1012,$W$2,'PIB Mpal 2015-2022 Cons'!$E$5:$E$1012,$A87)</f>
        <v>387.3813299652396</v>
      </c>
      <c r="U87" s="51">
        <f>SUMIFS('PIB Mpal 2015-2022 Cons'!X$5:X$1012,'PIB Mpal 2015-2022 Cons'!$A$5:$A$1012,$W$2,'PIB Mpal 2015-2022 Cons'!$E$5:$E$1012,$A87)</f>
        <v>52.471789861559756</v>
      </c>
      <c r="V87" s="53">
        <f>SUMIFS('PIB Mpal 2015-2022 Cons'!Y$5:Y$1012,'PIB Mpal 2015-2022 Cons'!$A$5:$A$1012,$W$2,'PIB Mpal 2015-2022 Cons'!$E$5:$E$1012,$A87)</f>
        <v>439.85311982679934</v>
      </c>
      <c r="W87" s="94">
        <f t="shared" si="18"/>
        <v>0.0029992582310058233</v>
      </c>
      <c r="X87" s="273">
        <f>INDEX(POBLACION!$C$4:$W$128,MATCH(A87,POBLACION!$A$4:$A$128,0),MATCH($W$2,POBLACION!$C$3:$W$3,0))</f>
        <v>22217</v>
      </c>
      <c r="Y87" s="263">
        <f t="shared" si="19"/>
        <v>17436.257368917475</v>
      </c>
      <c r="Z87" s="275">
        <f t="shared" si="20"/>
        <v>19798.04293229506</v>
      </c>
      <c r="AA87" s="278">
        <f t="shared" si="21"/>
        <v>4.241453270822576</v>
      </c>
      <c r="AB87" s="278">
        <f t="shared" si="21"/>
        <v>4.296622261690182</v>
      </c>
    </row>
    <row r="88" spans="1:28" ht="15">
      <c r="A88" s="35" t="s">
        <v>265</v>
      </c>
      <c r="B88" s="32" t="s">
        <v>118</v>
      </c>
      <c r="C88" s="33" t="s">
        <v>362</v>
      </c>
      <c r="D88" s="32" t="s">
        <v>129</v>
      </c>
      <c r="E88" s="51">
        <f>SUMIFS('PIB Mpal 2015-2022 Cons'!H$5:H$1012,'PIB Mpal 2015-2022 Cons'!$A$5:$A$1012,$W$2,'PIB Mpal 2015-2022 Cons'!$E$5:$E$1012,$A88)</f>
        <v>28.50885324593113</v>
      </c>
      <c r="F88" s="51">
        <f>SUMIFS('PIB Mpal 2015-2022 Cons'!I$5:I$1012,'PIB Mpal 2015-2022 Cons'!$A$5:$A$1012,$W$2,'PIB Mpal 2015-2022 Cons'!$E$5:$E$1012,$A88)</f>
        <v>17.40009340349861</v>
      </c>
      <c r="G88" s="51">
        <f>SUMIFS('PIB Mpal 2015-2022 Cons'!K$5:K$1012,'PIB Mpal 2015-2022 Cons'!$A$5:$A$1012,$W$2,'PIB Mpal 2015-2022 Cons'!$E$5:$E$1012,$A88)</f>
        <v>23.129695045487427</v>
      </c>
      <c r="H88" s="51">
        <f>SUMIFS('PIB Mpal 2015-2022 Cons'!L$5:L$1012,'PIB Mpal 2015-2022 Cons'!$A$5:$A$1012,$W$2,'PIB Mpal 2015-2022 Cons'!$E$5:$E$1012,$A88)</f>
        <v>19.870413024284296</v>
      </c>
      <c r="I88" s="51">
        <f>SUMIFS('PIB Mpal 2015-2022 Cons'!N$5:N$1012,'PIB Mpal 2015-2022 Cons'!$A$5:$A$1012,$W$2,'PIB Mpal 2015-2022 Cons'!$E$5:$E$1012,$A88)</f>
        <v>35.62411085824066</v>
      </c>
      <c r="J88" s="51">
        <f>SUMIFS('PIB Mpal 2015-2022 Cons'!O$5:O$1012,'PIB Mpal 2015-2022 Cons'!$A$5:$A$1012,$W$2,'PIB Mpal 2015-2022 Cons'!$E$5:$E$1012,$A88)</f>
        <v>107.96959325232983</v>
      </c>
      <c r="K88" s="51">
        <f>SUMIFS('PIB Mpal 2015-2022 Cons'!P$5:P$1012,'PIB Mpal 2015-2022 Cons'!$A$5:$A$1012,$W$2,'PIB Mpal 2015-2022 Cons'!$E$5:$E$1012,$A88)</f>
        <v>22.64159911911595</v>
      </c>
      <c r="L88" s="51">
        <f>SUMIFS('PIB Mpal 2015-2022 Cons'!Q$5:Q$1012,'PIB Mpal 2015-2022 Cons'!$A$5:$A$1012,$W$2,'PIB Mpal 2015-2022 Cons'!$E$5:$E$1012,$A88)</f>
        <v>8.491141093933095</v>
      </c>
      <c r="M88" s="51">
        <f>SUMIFS('PIB Mpal 2015-2022 Cons'!R$5:R$1012,'PIB Mpal 2015-2022 Cons'!$A$5:$A$1012,$W$2,'PIB Mpal 2015-2022 Cons'!$E$5:$E$1012,$A88)</f>
        <v>76.86413204364271</v>
      </c>
      <c r="N88" s="51">
        <f>SUMIFS('PIB Mpal 2015-2022 Cons'!S$5:S$1012,'PIB Mpal 2015-2022 Cons'!$A$5:$A$1012,$W$2,'PIB Mpal 2015-2022 Cons'!$E$5:$E$1012,$A88)</f>
        <v>51.311874493111624</v>
      </c>
      <c r="O88" s="51">
        <f>SUMIFS('PIB Mpal 2015-2022 Cons'!T$5:T$1012,'PIB Mpal 2015-2022 Cons'!$A$5:$A$1012,$W$2,'PIB Mpal 2015-2022 Cons'!$E$5:$E$1012,$A88)</f>
        <v>59.20141736941342</v>
      </c>
      <c r="P88" s="153">
        <f>SUMIFS('PIB Mpal 2015-2022 Cons'!U$5:U$1012,'PIB Mpal 2015-2022 Cons'!$A$5:$A$1012,$W$2,'PIB Mpal 2015-2022 Cons'!$E$5:$E$1012,$A88)</f>
        <v>24.245156235843847</v>
      </c>
      <c r="Q88" s="220">
        <f>SUMIFS('PIB Mpal 2015-2022 Cons'!J$5:J$1012,'PIB Mpal 2015-2022 Cons'!$A$5:$A$1012,$W$2,'PIB Mpal 2015-2022 Cons'!$E$5:$E$1012,$A88)</f>
        <v>45.90894664942974</v>
      </c>
      <c r="R88" s="101">
        <f>SUMIFS('PIB Mpal 2015-2022 Cons'!M$5:M$1012,'PIB Mpal 2015-2022 Cons'!$A$5:$A$1012,$W$2,'PIB Mpal 2015-2022 Cons'!$E$5:$E$1012,$A88)</f>
        <v>43.00010806977173</v>
      </c>
      <c r="S88" s="53">
        <f>SUMIFS('PIB Mpal 2015-2022 Cons'!V$5:V$1012,'PIB Mpal 2015-2022 Cons'!$A$5:$A$1012,$W$2,'PIB Mpal 2015-2022 Cons'!$E$5:$E$1012,$A88)</f>
        <v>386.34902446563115</v>
      </c>
      <c r="T88" s="156">
        <f>SUMIFS('PIB Mpal 2015-2022 Cons'!W$5:W$1012,'PIB Mpal 2015-2022 Cons'!$A$5:$A$1012,$W$2,'PIB Mpal 2015-2022 Cons'!$E$5:$E$1012,$A88)</f>
        <v>475.2580791848326</v>
      </c>
      <c r="U88" s="51">
        <f>SUMIFS('PIB Mpal 2015-2022 Cons'!X$5:X$1012,'PIB Mpal 2015-2022 Cons'!$A$5:$A$1012,$W$2,'PIB Mpal 2015-2022 Cons'!$E$5:$E$1012,$A88)</f>
        <v>51.982450749323945</v>
      </c>
      <c r="V88" s="53">
        <f>SUMIFS('PIB Mpal 2015-2022 Cons'!Y$5:Y$1012,'PIB Mpal 2015-2022 Cons'!$A$5:$A$1012,$W$2,'PIB Mpal 2015-2022 Cons'!$E$5:$E$1012,$A88)</f>
        <v>527.2405299341565</v>
      </c>
      <c r="W88" s="94">
        <f t="shared" si="18"/>
        <v>0.0035951330747581614</v>
      </c>
      <c r="X88" s="273">
        <f>INDEX(POBLACION!$C$4:$W$128,MATCH(A88,POBLACION!$A$4:$A$128,0),MATCH($W$2,POBLACION!$C$3:$W$3,0))</f>
        <v>25017</v>
      </c>
      <c r="Y88" s="263">
        <f t="shared" si="19"/>
        <v>18997.404932039517</v>
      </c>
      <c r="Z88" s="275">
        <f t="shared" si="20"/>
        <v>21075.290000166144</v>
      </c>
      <c r="AA88" s="278">
        <f t="shared" si="21"/>
        <v>4.278694279865024</v>
      </c>
      <c r="AB88" s="278">
        <f t="shared" si="21"/>
        <v>4.323773559316015</v>
      </c>
    </row>
    <row r="89" spans="1:28" ht="15">
      <c r="A89" s="35" t="s">
        <v>266</v>
      </c>
      <c r="B89" s="32" t="s">
        <v>118</v>
      </c>
      <c r="C89" s="33" t="s">
        <v>371</v>
      </c>
      <c r="D89" s="32" t="s">
        <v>130</v>
      </c>
      <c r="E89" s="51">
        <f>SUMIFS('PIB Mpal 2015-2022 Cons'!H$5:H$1012,'PIB Mpal 2015-2022 Cons'!$A$5:$A$1012,$W$2,'PIB Mpal 2015-2022 Cons'!$E$5:$E$1012,$A89)</f>
        <v>93.11309469373617</v>
      </c>
      <c r="F89" s="51">
        <f>SUMIFS('PIB Mpal 2015-2022 Cons'!I$5:I$1012,'PIB Mpal 2015-2022 Cons'!$A$5:$A$1012,$W$2,'PIB Mpal 2015-2022 Cons'!$E$5:$E$1012,$A89)</f>
        <v>0</v>
      </c>
      <c r="G89" s="51">
        <f>SUMIFS('PIB Mpal 2015-2022 Cons'!K$5:K$1012,'PIB Mpal 2015-2022 Cons'!$A$5:$A$1012,$W$2,'PIB Mpal 2015-2022 Cons'!$E$5:$E$1012,$A89)</f>
        <v>33.128982159250945</v>
      </c>
      <c r="H89" s="51">
        <f>SUMIFS('PIB Mpal 2015-2022 Cons'!L$5:L$1012,'PIB Mpal 2015-2022 Cons'!$A$5:$A$1012,$W$2,'PIB Mpal 2015-2022 Cons'!$E$5:$E$1012,$A89)</f>
        <v>11.245870706082737</v>
      </c>
      <c r="I89" s="51">
        <f>SUMIFS('PIB Mpal 2015-2022 Cons'!N$5:N$1012,'PIB Mpal 2015-2022 Cons'!$A$5:$A$1012,$W$2,'PIB Mpal 2015-2022 Cons'!$E$5:$E$1012,$A89)</f>
        <v>11.671187827989279</v>
      </c>
      <c r="J89" s="51">
        <f>SUMIFS('PIB Mpal 2015-2022 Cons'!O$5:O$1012,'PIB Mpal 2015-2022 Cons'!$A$5:$A$1012,$W$2,'PIB Mpal 2015-2022 Cons'!$E$5:$E$1012,$A89)</f>
        <v>91.69965912321739</v>
      </c>
      <c r="K89" s="51">
        <f>SUMIFS('PIB Mpal 2015-2022 Cons'!P$5:P$1012,'PIB Mpal 2015-2022 Cons'!$A$5:$A$1012,$W$2,'PIB Mpal 2015-2022 Cons'!$E$5:$E$1012,$A89)</f>
        <v>17.95024971257441</v>
      </c>
      <c r="L89" s="51">
        <f>SUMIFS('PIB Mpal 2015-2022 Cons'!Q$5:Q$1012,'PIB Mpal 2015-2022 Cons'!$A$5:$A$1012,$W$2,'PIB Mpal 2015-2022 Cons'!$E$5:$E$1012,$A89)</f>
        <v>11.564130880279361</v>
      </c>
      <c r="M89" s="51">
        <f>SUMIFS('PIB Mpal 2015-2022 Cons'!R$5:R$1012,'PIB Mpal 2015-2022 Cons'!$A$5:$A$1012,$W$2,'PIB Mpal 2015-2022 Cons'!$E$5:$E$1012,$A89)</f>
        <v>54.94841163426489</v>
      </c>
      <c r="N89" s="51">
        <f>SUMIFS('PIB Mpal 2015-2022 Cons'!S$5:S$1012,'PIB Mpal 2015-2022 Cons'!$A$5:$A$1012,$W$2,'PIB Mpal 2015-2022 Cons'!$E$5:$E$1012,$A89)</f>
        <v>43.27917392143609</v>
      </c>
      <c r="O89" s="51">
        <f>SUMIFS('PIB Mpal 2015-2022 Cons'!T$5:T$1012,'PIB Mpal 2015-2022 Cons'!$A$5:$A$1012,$W$2,'PIB Mpal 2015-2022 Cons'!$E$5:$E$1012,$A89)</f>
        <v>54.73576375470223</v>
      </c>
      <c r="P89" s="153">
        <f>SUMIFS('PIB Mpal 2015-2022 Cons'!U$5:U$1012,'PIB Mpal 2015-2022 Cons'!$A$5:$A$1012,$W$2,'PIB Mpal 2015-2022 Cons'!$E$5:$E$1012,$A89)</f>
        <v>19.600504556527728</v>
      </c>
      <c r="Q89" s="220">
        <f>SUMIFS('PIB Mpal 2015-2022 Cons'!J$5:J$1012,'PIB Mpal 2015-2022 Cons'!$A$5:$A$1012,$W$2,'PIB Mpal 2015-2022 Cons'!$E$5:$E$1012,$A89)</f>
        <v>93.11309469373617</v>
      </c>
      <c r="R89" s="101">
        <f>SUMIFS('PIB Mpal 2015-2022 Cons'!M$5:M$1012,'PIB Mpal 2015-2022 Cons'!$A$5:$A$1012,$W$2,'PIB Mpal 2015-2022 Cons'!$E$5:$E$1012,$A89)</f>
        <v>44.37485286533368</v>
      </c>
      <c r="S89" s="53">
        <f>SUMIFS('PIB Mpal 2015-2022 Cons'!V$5:V$1012,'PIB Mpal 2015-2022 Cons'!$A$5:$A$1012,$W$2,'PIB Mpal 2015-2022 Cons'!$E$5:$E$1012,$A89)</f>
        <v>305.44908141099137</v>
      </c>
      <c r="T89" s="156">
        <f>SUMIFS('PIB Mpal 2015-2022 Cons'!W$5:W$1012,'PIB Mpal 2015-2022 Cons'!$A$5:$A$1012,$W$2,'PIB Mpal 2015-2022 Cons'!$E$5:$E$1012,$A89)</f>
        <v>442.93702897006125</v>
      </c>
      <c r="U89" s="51">
        <f>SUMIFS('PIB Mpal 2015-2022 Cons'!X$5:X$1012,'PIB Mpal 2015-2022 Cons'!$A$5:$A$1012,$W$2,'PIB Mpal 2015-2022 Cons'!$E$5:$E$1012,$A89)</f>
        <v>50.808456167374125</v>
      </c>
      <c r="V89" s="53">
        <f>SUMIFS('PIB Mpal 2015-2022 Cons'!Y$5:Y$1012,'PIB Mpal 2015-2022 Cons'!$A$5:$A$1012,$W$2,'PIB Mpal 2015-2022 Cons'!$E$5:$E$1012,$A89)</f>
        <v>493.74548513743537</v>
      </c>
      <c r="W89" s="94">
        <f t="shared" si="18"/>
        <v>0.003366737994045689</v>
      </c>
      <c r="X89" s="273">
        <f>INDEX(POBLACION!$C$4:$W$128,MATCH(A89,POBLACION!$A$4:$A$128,0),MATCH($W$2,POBLACION!$C$3:$W$3,0))</f>
        <v>37481</v>
      </c>
      <c r="Y89" s="263">
        <f t="shared" si="19"/>
        <v>11817.641711001874</v>
      </c>
      <c r="Z89" s="275">
        <f t="shared" si="20"/>
        <v>13173.220702154034</v>
      </c>
      <c r="AA89" s="278">
        <f t="shared" si="21"/>
        <v>4.072530818839317</v>
      </c>
      <c r="AB89" s="278">
        <f t="shared" si="21"/>
        <v>4.119691967989291</v>
      </c>
    </row>
    <row r="90" spans="1:28" ht="15">
      <c r="A90" s="35" t="s">
        <v>267</v>
      </c>
      <c r="B90" s="32" t="s">
        <v>118</v>
      </c>
      <c r="C90" s="33" t="s">
        <v>413</v>
      </c>
      <c r="D90" s="32" t="s">
        <v>131</v>
      </c>
      <c r="E90" s="51">
        <f>SUMIFS('PIB Mpal 2015-2022 Cons'!H$5:H$1012,'PIB Mpal 2015-2022 Cons'!$A$5:$A$1012,$W$2,'PIB Mpal 2015-2022 Cons'!$E$5:$E$1012,$A90)</f>
        <v>12.946523644190911</v>
      </c>
      <c r="F90" s="51">
        <f>SUMIFS('PIB Mpal 2015-2022 Cons'!I$5:I$1012,'PIB Mpal 2015-2022 Cons'!$A$5:$A$1012,$W$2,'PIB Mpal 2015-2022 Cons'!$E$5:$E$1012,$A90)</f>
        <v>0</v>
      </c>
      <c r="G90" s="51">
        <f>SUMIFS('PIB Mpal 2015-2022 Cons'!K$5:K$1012,'PIB Mpal 2015-2022 Cons'!$A$5:$A$1012,$W$2,'PIB Mpal 2015-2022 Cons'!$E$5:$E$1012,$A90)</f>
        <v>3.3945959784413504</v>
      </c>
      <c r="H90" s="51">
        <f>SUMIFS('PIB Mpal 2015-2022 Cons'!L$5:L$1012,'PIB Mpal 2015-2022 Cons'!$A$5:$A$1012,$W$2,'PIB Mpal 2015-2022 Cons'!$E$5:$E$1012,$A90)</f>
        <v>2.3934564477104576</v>
      </c>
      <c r="I90" s="51">
        <f>SUMIFS('PIB Mpal 2015-2022 Cons'!N$5:N$1012,'PIB Mpal 2015-2022 Cons'!$A$5:$A$1012,$W$2,'PIB Mpal 2015-2022 Cons'!$E$5:$E$1012,$A90)</f>
        <v>5.9302504707078425</v>
      </c>
      <c r="J90" s="51">
        <f>SUMIFS('PIB Mpal 2015-2022 Cons'!O$5:O$1012,'PIB Mpal 2015-2022 Cons'!$A$5:$A$1012,$W$2,'PIB Mpal 2015-2022 Cons'!$E$5:$E$1012,$A90)</f>
        <v>12.230156278493311</v>
      </c>
      <c r="K90" s="51">
        <f>SUMIFS('PIB Mpal 2015-2022 Cons'!P$5:P$1012,'PIB Mpal 2015-2022 Cons'!$A$5:$A$1012,$W$2,'PIB Mpal 2015-2022 Cons'!$E$5:$E$1012,$A90)</f>
        <v>5.203325692868392</v>
      </c>
      <c r="L90" s="51">
        <f>SUMIFS('PIB Mpal 2015-2022 Cons'!Q$5:Q$1012,'PIB Mpal 2015-2022 Cons'!$A$5:$A$1012,$W$2,'PIB Mpal 2015-2022 Cons'!$E$5:$E$1012,$A90)</f>
        <v>1.528587070972074</v>
      </c>
      <c r="M90" s="51">
        <f>SUMIFS('PIB Mpal 2015-2022 Cons'!R$5:R$1012,'PIB Mpal 2015-2022 Cons'!$A$5:$A$1012,$W$2,'PIB Mpal 2015-2022 Cons'!$E$5:$E$1012,$A90)</f>
        <v>16.713142790072855</v>
      </c>
      <c r="N90" s="51">
        <f>SUMIFS('PIB Mpal 2015-2022 Cons'!S$5:S$1012,'PIB Mpal 2015-2022 Cons'!$A$5:$A$1012,$W$2,'PIB Mpal 2015-2022 Cons'!$E$5:$E$1012,$A90)</f>
        <v>8.2794780473801</v>
      </c>
      <c r="O90" s="51">
        <f>SUMIFS('PIB Mpal 2015-2022 Cons'!T$5:T$1012,'PIB Mpal 2015-2022 Cons'!$A$5:$A$1012,$W$2,'PIB Mpal 2015-2022 Cons'!$E$5:$E$1012,$A90)</f>
        <v>12.579848106904812</v>
      </c>
      <c r="P90" s="153">
        <f>SUMIFS('PIB Mpal 2015-2022 Cons'!U$5:U$1012,'PIB Mpal 2015-2022 Cons'!$A$5:$A$1012,$W$2,'PIB Mpal 2015-2022 Cons'!$E$5:$E$1012,$A90)</f>
        <v>4.559364576317958</v>
      </c>
      <c r="Q90" s="220">
        <f>SUMIFS('PIB Mpal 2015-2022 Cons'!J$5:J$1012,'PIB Mpal 2015-2022 Cons'!$A$5:$A$1012,$W$2,'PIB Mpal 2015-2022 Cons'!$E$5:$E$1012,$A90)</f>
        <v>12.946523644190911</v>
      </c>
      <c r="R90" s="101">
        <f>SUMIFS('PIB Mpal 2015-2022 Cons'!M$5:M$1012,'PIB Mpal 2015-2022 Cons'!$A$5:$A$1012,$W$2,'PIB Mpal 2015-2022 Cons'!$E$5:$E$1012,$A90)</f>
        <v>5.788052426151808</v>
      </c>
      <c r="S90" s="53">
        <f>SUMIFS('PIB Mpal 2015-2022 Cons'!V$5:V$1012,'PIB Mpal 2015-2022 Cons'!$A$5:$A$1012,$W$2,'PIB Mpal 2015-2022 Cons'!$E$5:$E$1012,$A90)</f>
        <v>67.02415303371735</v>
      </c>
      <c r="T90" s="156">
        <f>SUMIFS('PIB Mpal 2015-2022 Cons'!W$5:W$1012,'PIB Mpal 2015-2022 Cons'!$A$5:$A$1012,$W$2,'PIB Mpal 2015-2022 Cons'!$E$5:$E$1012,$A90)</f>
        <v>85.75872910406008</v>
      </c>
      <c r="U90" s="51">
        <f>SUMIFS('PIB Mpal 2015-2022 Cons'!X$5:X$1012,'PIB Mpal 2015-2022 Cons'!$A$5:$A$1012,$W$2,'PIB Mpal 2015-2022 Cons'!$E$5:$E$1012,$A90)</f>
        <v>9.492053612008837</v>
      </c>
      <c r="V90" s="53">
        <f>SUMIFS('PIB Mpal 2015-2022 Cons'!Y$5:Y$1012,'PIB Mpal 2015-2022 Cons'!$A$5:$A$1012,$W$2,'PIB Mpal 2015-2022 Cons'!$E$5:$E$1012,$A90)</f>
        <v>95.25078271606891</v>
      </c>
      <c r="W90" s="94">
        <f t="shared" si="18"/>
        <v>0.0006494933903922509</v>
      </c>
      <c r="X90" s="273">
        <f>INDEX(POBLACION!$C$4:$W$128,MATCH(A90,POBLACION!$A$4:$A$128,0),MATCH($W$2,POBLACION!$C$3:$W$3,0))</f>
        <v>10587</v>
      </c>
      <c r="Y90" s="263">
        <f t="shared" si="19"/>
        <v>8100.380570894501</v>
      </c>
      <c r="Z90" s="275">
        <f t="shared" si="20"/>
        <v>8996.95690148946</v>
      </c>
      <c r="AA90" s="278">
        <f t="shared" si="21"/>
        <v>3.908505423317763</v>
      </c>
      <c r="AB90" s="278">
        <f t="shared" si="21"/>
        <v>3.9540956400645917</v>
      </c>
    </row>
    <row r="91" spans="1:28" ht="15">
      <c r="A91" s="35" t="s">
        <v>268</v>
      </c>
      <c r="B91" s="32" t="s">
        <v>118</v>
      </c>
      <c r="C91" s="33" t="s">
        <v>362</v>
      </c>
      <c r="D91" s="32" t="s">
        <v>132</v>
      </c>
      <c r="E91" s="51">
        <f>SUMIFS('PIB Mpal 2015-2022 Cons'!H$5:H$1012,'PIB Mpal 2015-2022 Cons'!$A$5:$A$1012,$W$2,'PIB Mpal 2015-2022 Cons'!$E$5:$E$1012,$A91)</f>
        <v>45.929822581246654</v>
      </c>
      <c r="F91" s="51">
        <f>SUMIFS('PIB Mpal 2015-2022 Cons'!I$5:I$1012,'PIB Mpal 2015-2022 Cons'!$A$5:$A$1012,$W$2,'PIB Mpal 2015-2022 Cons'!$E$5:$E$1012,$A91)</f>
        <v>0</v>
      </c>
      <c r="G91" s="51">
        <f>SUMIFS('PIB Mpal 2015-2022 Cons'!K$5:K$1012,'PIB Mpal 2015-2022 Cons'!$A$5:$A$1012,$W$2,'PIB Mpal 2015-2022 Cons'!$E$5:$E$1012,$A91)</f>
        <v>598.6016603405441</v>
      </c>
      <c r="H91" s="51">
        <f>SUMIFS('PIB Mpal 2015-2022 Cons'!L$5:L$1012,'PIB Mpal 2015-2022 Cons'!$A$5:$A$1012,$W$2,'PIB Mpal 2015-2022 Cons'!$E$5:$E$1012,$A91)</f>
        <v>78.35137829451038</v>
      </c>
      <c r="I91" s="51">
        <f>SUMIFS('PIB Mpal 2015-2022 Cons'!N$5:N$1012,'PIB Mpal 2015-2022 Cons'!$A$5:$A$1012,$W$2,'PIB Mpal 2015-2022 Cons'!$E$5:$E$1012,$A91)</f>
        <v>60.97619573229941</v>
      </c>
      <c r="J91" s="51">
        <f>SUMIFS('PIB Mpal 2015-2022 Cons'!O$5:O$1012,'PIB Mpal 2015-2022 Cons'!$A$5:$A$1012,$W$2,'PIB Mpal 2015-2022 Cons'!$E$5:$E$1012,$A91)</f>
        <v>157.76358496526657</v>
      </c>
      <c r="K91" s="51">
        <f>SUMIFS('PIB Mpal 2015-2022 Cons'!P$5:P$1012,'PIB Mpal 2015-2022 Cons'!$A$5:$A$1012,$W$2,'PIB Mpal 2015-2022 Cons'!$E$5:$E$1012,$A91)</f>
        <v>29.84195406344512</v>
      </c>
      <c r="L91" s="51">
        <f>SUMIFS('PIB Mpal 2015-2022 Cons'!Q$5:Q$1012,'PIB Mpal 2015-2022 Cons'!$A$5:$A$1012,$W$2,'PIB Mpal 2015-2022 Cons'!$E$5:$E$1012,$A91)</f>
        <v>11.286690580934321</v>
      </c>
      <c r="M91" s="51">
        <f>SUMIFS('PIB Mpal 2015-2022 Cons'!R$5:R$1012,'PIB Mpal 2015-2022 Cons'!$A$5:$A$1012,$W$2,'PIB Mpal 2015-2022 Cons'!$E$5:$E$1012,$A91)</f>
        <v>89.5571255895768</v>
      </c>
      <c r="N91" s="51">
        <f>SUMIFS('PIB Mpal 2015-2022 Cons'!S$5:S$1012,'PIB Mpal 2015-2022 Cons'!$A$5:$A$1012,$W$2,'PIB Mpal 2015-2022 Cons'!$E$5:$E$1012,$A91)</f>
        <v>81.55926045918007</v>
      </c>
      <c r="O91" s="51">
        <f>SUMIFS('PIB Mpal 2015-2022 Cons'!T$5:T$1012,'PIB Mpal 2015-2022 Cons'!$A$5:$A$1012,$W$2,'PIB Mpal 2015-2022 Cons'!$E$5:$E$1012,$A91)</f>
        <v>47.45473056816897</v>
      </c>
      <c r="P91" s="153">
        <f>SUMIFS('PIB Mpal 2015-2022 Cons'!U$5:U$1012,'PIB Mpal 2015-2022 Cons'!$A$5:$A$1012,$W$2,'PIB Mpal 2015-2022 Cons'!$E$5:$E$1012,$A91)</f>
        <v>32.11916915425023</v>
      </c>
      <c r="Q91" s="220">
        <f>SUMIFS('PIB Mpal 2015-2022 Cons'!J$5:J$1012,'PIB Mpal 2015-2022 Cons'!$A$5:$A$1012,$W$2,'PIB Mpal 2015-2022 Cons'!$E$5:$E$1012,$A91)</f>
        <v>45.929822581246654</v>
      </c>
      <c r="R91" s="101">
        <f>SUMIFS('PIB Mpal 2015-2022 Cons'!M$5:M$1012,'PIB Mpal 2015-2022 Cons'!$A$5:$A$1012,$W$2,'PIB Mpal 2015-2022 Cons'!$E$5:$E$1012,$A91)</f>
        <v>676.9530386350544</v>
      </c>
      <c r="S91" s="53">
        <f>SUMIFS('PIB Mpal 2015-2022 Cons'!V$5:V$1012,'PIB Mpal 2015-2022 Cons'!$A$5:$A$1012,$W$2,'PIB Mpal 2015-2022 Cons'!$E$5:$E$1012,$A91)</f>
        <v>510.5587111131215</v>
      </c>
      <c r="T91" s="156">
        <f>SUMIFS('PIB Mpal 2015-2022 Cons'!W$5:W$1012,'PIB Mpal 2015-2022 Cons'!$A$5:$A$1012,$W$2,'PIB Mpal 2015-2022 Cons'!$E$5:$E$1012,$A91)</f>
        <v>1233.4415723294228</v>
      </c>
      <c r="U91" s="51">
        <f>SUMIFS('PIB Mpal 2015-2022 Cons'!X$5:X$1012,'PIB Mpal 2015-2022 Cons'!$A$5:$A$1012,$W$2,'PIB Mpal 2015-2022 Cons'!$E$5:$E$1012,$A91)</f>
        <v>128.40275967839165</v>
      </c>
      <c r="V91" s="53">
        <f>SUMIFS('PIB Mpal 2015-2022 Cons'!Y$5:Y$1012,'PIB Mpal 2015-2022 Cons'!$A$5:$A$1012,$W$2,'PIB Mpal 2015-2022 Cons'!$E$5:$E$1012,$A91)</f>
        <v>1361.8443320078145</v>
      </c>
      <c r="W91" s="94">
        <f t="shared" si="18"/>
        <v>0.00928610628868888</v>
      </c>
      <c r="X91" s="273">
        <f>INDEX(POBLACION!$C$4:$W$128,MATCH(A91,POBLACION!$A$4:$A$128,0),MATCH($W$2,POBLACION!$C$3:$W$3,0))</f>
        <v>58715</v>
      </c>
      <c r="Y91" s="263">
        <f t="shared" si="19"/>
        <v>21007.265133771998</v>
      </c>
      <c r="Z91" s="275">
        <f t="shared" si="20"/>
        <v>23194.146845061983</v>
      </c>
      <c r="AA91" s="278">
        <f t="shared" si="21"/>
        <v>4.322369516726657</v>
      </c>
      <c r="AB91" s="278">
        <f t="shared" si="21"/>
        <v>4.365378402407864</v>
      </c>
    </row>
    <row r="92" spans="1:28" ht="15">
      <c r="A92" s="35" t="s">
        <v>269</v>
      </c>
      <c r="B92" s="32" t="s">
        <v>118</v>
      </c>
      <c r="C92" s="33" t="s">
        <v>413</v>
      </c>
      <c r="D92" s="32" t="s">
        <v>133</v>
      </c>
      <c r="E92" s="51">
        <f>SUMIFS('PIB Mpal 2015-2022 Cons'!H$5:H$1012,'PIB Mpal 2015-2022 Cons'!$A$5:$A$1012,$W$2,'PIB Mpal 2015-2022 Cons'!$E$5:$E$1012,$A92)</f>
        <v>2.5133461380831092</v>
      </c>
      <c r="F92" s="51">
        <f>SUMIFS('PIB Mpal 2015-2022 Cons'!I$5:I$1012,'PIB Mpal 2015-2022 Cons'!$A$5:$A$1012,$W$2,'PIB Mpal 2015-2022 Cons'!$E$5:$E$1012,$A92)</f>
        <v>0</v>
      </c>
      <c r="G92" s="51">
        <f>SUMIFS('PIB Mpal 2015-2022 Cons'!K$5:K$1012,'PIB Mpal 2015-2022 Cons'!$A$5:$A$1012,$W$2,'PIB Mpal 2015-2022 Cons'!$E$5:$E$1012,$A92)</f>
        <v>8.751306267021201</v>
      </c>
      <c r="H92" s="51">
        <f>SUMIFS('PIB Mpal 2015-2022 Cons'!L$5:L$1012,'PIB Mpal 2015-2022 Cons'!$A$5:$A$1012,$W$2,'PIB Mpal 2015-2022 Cons'!$E$5:$E$1012,$A92)</f>
        <v>15.15212080615982</v>
      </c>
      <c r="I92" s="51">
        <f>SUMIFS('PIB Mpal 2015-2022 Cons'!N$5:N$1012,'PIB Mpal 2015-2022 Cons'!$A$5:$A$1012,$W$2,'PIB Mpal 2015-2022 Cons'!$E$5:$E$1012,$A92)</f>
        <v>17.247496410416606</v>
      </c>
      <c r="J92" s="51">
        <f>SUMIFS('PIB Mpal 2015-2022 Cons'!O$5:O$1012,'PIB Mpal 2015-2022 Cons'!$A$5:$A$1012,$W$2,'PIB Mpal 2015-2022 Cons'!$E$5:$E$1012,$A92)</f>
        <v>123.89321756476258</v>
      </c>
      <c r="K92" s="51">
        <f>SUMIFS('PIB Mpal 2015-2022 Cons'!P$5:P$1012,'PIB Mpal 2015-2022 Cons'!$A$5:$A$1012,$W$2,'PIB Mpal 2015-2022 Cons'!$E$5:$E$1012,$A92)</f>
        <v>13.386951974441022</v>
      </c>
      <c r="L92" s="51">
        <f>SUMIFS('PIB Mpal 2015-2022 Cons'!Q$5:Q$1012,'PIB Mpal 2015-2022 Cons'!$A$5:$A$1012,$W$2,'PIB Mpal 2015-2022 Cons'!$E$5:$E$1012,$A92)</f>
        <v>4.053325997912596</v>
      </c>
      <c r="M92" s="51">
        <f>SUMIFS('PIB Mpal 2015-2022 Cons'!R$5:R$1012,'PIB Mpal 2015-2022 Cons'!$A$5:$A$1012,$W$2,'PIB Mpal 2015-2022 Cons'!$E$5:$E$1012,$A92)</f>
        <v>62.57975561635025</v>
      </c>
      <c r="N92" s="51">
        <f>SUMIFS('PIB Mpal 2015-2022 Cons'!S$5:S$1012,'PIB Mpal 2015-2022 Cons'!$A$5:$A$1012,$W$2,'PIB Mpal 2015-2022 Cons'!$E$5:$E$1012,$A92)</f>
        <v>45.057463886456475</v>
      </c>
      <c r="O92" s="51">
        <f>SUMIFS('PIB Mpal 2015-2022 Cons'!T$5:T$1012,'PIB Mpal 2015-2022 Cons'!$A$5:$A$1012,$W$2,'PIB Mpal 2015-2022 Cons'!$E$5:$E$1012,$A92)</f>
        <v>62.88901167832988</v>
      </c>
      <c r="P92" s="153">
        <f>SUMIFS('PIB Mpal 2015-2022 Cons'!U$5:U$1012,'PIB Mpal 2015-2022 Cons'!$A$5:$A$1012,$W$2,'PIB Mpal 2015-2022 Cons'!$E$5:$E$1012,$A92)</f>
        <v>17.97817100254756</v>
      </c>
      <c r="Q92" s="220">
        <f>SUMIFS('PIB Mpal 2015-2022 Cons'!J$5:J$1012,'PIB Mpal 2015-2022 Cons'!$A$5:$A$1012,$W$2,'PIB Mpal 2015-2022 Cons'!$E$5:$E$1012,$A92)</f>
        <v>2.5133461380831092</v>
      </c>
      <c r="R92" s="101">
        <f>SUMIFS('PIB Mpal 2015-2022 Cons'!M$5:M$1012,'PIB Mpal 2015-2022 Cons'!$A$5:$A$1012,$W$2,'PIB Mpal 2015-2022 Cons'!$E$5:$E$1012,$A92)</f>
        <v>23.90342707318102</v>
      </c>
      <c r="S92" s="53">
        <f>SUMIFS('PIB Mpal 2015-2022 Cons'!V$5:V$1012,'PIB Mpal 2015-2022 Cons'!$A$5:$A$1012,$W$2,'PIB Mpal 2015-2022 Cons'!$E$5:$E$1012,$A92)</f>
        <v>347.08539413121696</v>
      </c>
      <c r="T92" s="156">
        <f>SUMIFS('PIB Mpal 2015-2022 Cons'!W$5:W$1012,'PIB Mpal 2015-2022 Cons'!$A$5:$A$1012,$W$2,'PIB Mpal 2015-2022 Cons'!$E$5:$E$1012,$A92)</f>
        <v>373.50216734248113</v>
      </c>
      <c r="U92" s="51">
        <f>SUMIFS('PIB Mpal 2015-2022 Cons'!X$5:X$1012,'PIB Mpal 2015-2022 Cons'!$A$5:$A$1012,$W$2,'PIB Mpal 2015-2022 Cons'!$E$5:$E$1012,$A92)</f>
        <v>38.54157255754133</v>
      </c>
      <c r="V92" s="53">
        <f>SUMIFS('PIB Mpal 2015-2022 Cons'!Y$5:Y$1012,'PIB Mpal 2015-2022 Cons'!$A$5:$A$1012,$W$2,'PIB Mpal 2015-2022 Cons'!$E$5:$E$1012,$A92)</f>
        <v>412.04373990002244</v>
      </c>
      <c r="W92" s="94">
        <f t="shared" si="18"/>
        <v>0.00280963240391746</v>
      </c>
      <c r="X92" s="273">
        <f>INDEX(POBLACION!$C$4:$W$128,MATCH(A92,POBLACION!$A$4:$A$128,0),MATCH($W$2,POBLACION!$C$3:$W$3,0))</f>
        <v>8862</v>
      </c>
      <c r="Y92" s="263">
        <f t="shared" si="19"/>
        <v>42146.48694905</v>
      </c>
      <c r="Z92" s="275">
        <f t="shared" si="20"/>
        <v>46495.569837511</v>
      </c>
      <c r="AA92" s="278">
        <f t="shared" si="21"/>
        <v>4.624761380568673</v>
      </c>
      <c r="AB92" s="278">
        <f t="shared" si="21"/>
        <v>4.667411574679622</v>
      </c>
    </row>
    <row r="93" spans="1:28" ht="15">
      <c r="A93" s="35" t="s">
        <v>270</v>
      </c>
      <c r="B93" s="32" t="s">
        <v>118</v>
      </c>
      <c r="C93" s="33" t="s">
        <v>371</v>
      </c>
      <c r="D93" s="32" t="s">
        <v>134</v>
      </c>
      <c r="E93" s="51">
        <f>SUMIFS('PIB Mpal 2015-2022 Cons'!H$5:H$1012,'PIB Mpal 2015-2022 Cons'!$A$5:$A$1012,$W$2,'PIB Mpal 2015-2022 Cons'!$E$5:$E$1012,$A93)</f>
        <v>23.541344534251042</v>
      </c>
      <c r="F93" s="51">
        <f>SUMIFS('PIB Mpal 2015-2022 Cons'!I$5:I$1012,'PIB Mpal 2015-2022 Cons'!$A$5:$A$1012,$W$2,'PIB Mpal 2015-2022 Cons'!$E$5:$E$1012,$A93)</f>
        <v>13.0423932968074</v>
      </c>
      <c r="G93" s="51">
        <f>SUMIFS('PIB Mpal 2015-2022 Cons'!K$5:K$1012,'PIB Mpal 2015-2022 Cons'!$A$5:$A$1012,$W$2,'PIB Mpal 2015-2022 Cons'!$E$5:$E$1012,$A93)</f>
        <v>62.16987392125539</v>
      </c>
      <c r="H93" s="51">
        <f>SUMIFS('PIB Mpal 2015-2022 Cons'!L$5:L$1012,'PIB Mpal 2015-2022 Cons'!$A$5:$A$1012,$W$2,'PIB Mpal 2015-2022 Cons'!$E$5:$E$1012,$A93)</f>
        <v>27.844260189469495</v>
      </c>
      <c r="I93" s="51">
        <f>SUMIFS('PIB Mpal 2015-2022 Cons'!N$5:N$1012,'PIB Mpal 2015-2022 Cons'!$A$5:$A$1012,$W$2,'PIB Mpal 2015-2022 Cons'!$E$5:$E$1012,$A93)</f>
        <v>50.83160619829196</v>
      </c>
      <c r="J93" s="51">
        <f>SUMIFS('PIB Mpal 2015-2022 Cons'!O$5:O$1012,'PIB Mpal 2015-2022 Cons'!$A$5:$A$1012,$W$2,'PIB Mpal 2015-2022 Cons'!$E$5:$E$1012,$A93)</f>
        <v>227.11127420533631</v>
      </c>
      <c r="K93" s="51">
        <f>SUMIFS('PIB Mpal 2015-2022 Cons'!P$5:P$1012,'PIB Mpal 2015-2022 Cons'!$A$5:$A$1012,$W$2,'PIB Mpal 2015-2022 Cons'!$E$5:$E$1012,$A93)</f>
        <v>45.46533459021803</v>
      </c>
      <c r="L93" s="51">
        <f>SUMIFS('PIB Mpal 2015-2022 Cons'!Q$5:Q$1012,'PIB Mpal 2015-2022 Cons'!$A$5:$A$1012,$W$2,'PIB Mpal 2015-2022 Cons'!$E$5:$E$1012,$A93)</f>
        <v>34.694653291958</v>
      </c>
      <c r="M93" s="51">
        <f>SUMIFS('PIB Mpal 2015-2022 Cons'!R$5:R$1012,'PIB Mpal 2015-2022 Cons'!$A$5:$A$1012,$W$2,'PIB Mpal 2015-2022 Cons'!$E$5:$E$1012,$A93)</f>
        <v>141.7933140319048</v>
      </c>
      <c r="N93" s="51">
        <f>SUMIFS('PIB Mpal 2015-2022 Cons'!S$5:S$1012,'PIB Mpal 2015-2022 Cons'!$A$5:$A$1012,$W$2,'PIB Mpal 2015-2022 Cons'!$E$5:$E$1012,$A93)</f>
        <v>93.01158528805742</v>
      </c>
      <c r="O93" s="51">
        <f>SUMIFS('PIB Mpal 2015-2022 Cons'!T$5:T$1012,'PIB Mpal 2015-2022 Cons'!$A$5:$A$1012,$W$2,'PIB Mpal 2015-2022 Cons'!$E$5:$E$1012,$A93)</f>
        <v>73.11910669116546</v>
      </c>
      <c r="P93" s="153">
        <f>SUMIFS('PIB Mpal 2015-2022 Cons'!U$5:U$1012,'PIB Mpal 2015-2022 Cons'!$A$5:$A$1012,$W$2,'PIB Mpal 2015-2022 Cons'!$E$5:$E$1012,$A93)</f>
        <v>46.740799615808335</v>
      </c>
      <c r="Q93" s="220">
        <f>SUMIFS('PIB Mpal 2015-2022 Cons'!J$5:J$1012,'PIB Mpal 2015-2022 Cons'!$A$5:$A$1012,$W$2,'PIB Mpal 2015-2022 Cons'!$E$5:$E$1012,$A93)</f>
        <v>36.58373783105844</v>
      </c>
      <c r="R93" s="101">
        <f>SUMIFS('PIB Mpal 2015-2022 Cons'!M$5:M$1012,'PIB Mpal 2015-2022 Cons'!$A$5:$A$1012,$W$2,'PIB Mpal 2015-2022 Cons'!$E$5:$E$1012,$A93)</f>
        <v>90.01413411072488</v>
      </c>
      <c r="S93" s="53">
        <f>SUMIFS('PIB Mpal 2015-2022 Cons'!V$5:V$1012,'PIB Mpal 2015-2022 Cons'!$A$5:$A$1012,$W$2,'PIB Mpal 2015-2022 Cons'!$E$5:$E$1012,$A93)</f>
        <v>712.7676739127404</v>
      </c>
      <c r="T93" s="156">
        <f>SUMIFS('PIB Mpal 2015-2022 Cons'!W$5:W$1012,'PIB Mpal 2015-2022 Cons'!$A$5:$A$1012,$W$2,'PIB Mpal 2015-2022 Cons'!$E$5:$E$1012,$A93)</f>
        <v>839.3655458545237</v>
      </c>
      <c r="U93" s="51">
        <f>SUMIFS('PIB Mpal 2015-2022 Cons'!X$5:X$1012,'PIB Mpal 2015-2022 Cons'!$A$5:$A$1012,$W$2,'PIB Mpal 2015-2022 Cons'!$E$5:$E$1012,$A93)</f>
        <v>88.27595019627358</v>
      </c>
      <c r="V93" s="53">
        <f>SUMIFS('PIB Mpal 2015-2022 Cons'!Y$5:Y$1012,'PIB Mpal 2015-2022 Cons'!$A$5:$A$1012,$W$2,'PIB Mpal 2015-2022 Cons'!$E$5:$E$1012,$A93)</f>
        <v>927.6414960507973</v>
      </c>
      <c r="W93" s="94">
        <f t="shared" si="18"/>
        <v>0.006325376056326415</v>
      </c>
      <c r="X93" s="273">
        <f>INDEX(POBLACION!$C$4:$W$128,MATCH(A93,POBLACION!$A$4:$A$128,0),MATCH($W$2,POBLACION!$C$3:$W$3,0))</f>
        <v>69202</v>
      </c>
      <c r="Y93" s="263">
        <f t="shared" si="19"/>
        <v>12129.20935600884</v>
      </c>
      <c r="Z93" s="275">
        <f t="shared" si="20"/>
        <v>13404.83650834943</v>
      </c>
      <c r="AA93" s="278">
        <f t="shared" si="21"/>
        <v>4.083832492250443</v>
      </c>
      <c r="AB93" s="278">
        <f t="shared" si="21"/>
        <v>4.127261521492739</v>
      </c>
    </row>
    <row r="94" spans="1:28" ht="25.5">
      <c r="A94" s="35" t="s">
        <v>271</v>
      </c>
      <c r="B94" s="32" t="s">
        <v>118</v>
      </c>
      <c r="C94" s="33" t="s">
        <v>372</v>
      </c>
      <c r="D94" s="32" t="s">
        <v>135</v>
      </c>
      <c r="E94" s="51">
        <f>SUMIFS('PIB Mpal 2015-2022 Cons'!H$5:H$1012,'PIB Mpal 2015-2022 Cons'!$A$5:$A$1012,$W$2,'PIB Mpal 2015-2022 Cons'!$E$5:$E$1012,$A94)</f>
        <v>22.3279229294466</v>
      </c>
      <c r="F94" s="51">
        <f>SUMIFS('PIB Mpal 2015-2022 Cons'!I$5:I$1012,'PIB Mpal 2015-2022 Cons'!$A$5:$A$1012,$W$2,'PIB Mpal 2015-2022 Cons'!$E$5:$E$1012,$A94)</f>
        <v>11.683843930874037</v>
      </c>
      <c r="G94" s="51">
        <f>SUMIFS('PIB Mpal 2015-2022 Cons'!K$5:K$1012,'PIB Mpal 2015-2022 Cons'!$A$5:$A$1012,$W$2,'PIB Mpal 2015-2022 Cons'!$E$5:$E$1012,$A94)</f>
        <v>26.452372134598047</v>
      </c>
      <c r="H94" s="51">
        <f>SUMIFS('PIB Mpal 2015-2022 Cons'!L$5:L$1012,'PIB Mpal 2015-2022 Cons'!$A$5:$A$1012,$W$2,'PIB Mpal 2015-2022 Cons'!$E$5:$E$1012,$A94)</f>
        <v>9.950372447300571</v>
      </c>
      <c r="I94" s="51">
        <f>SUMIFS('PIB Mpal 2015-2022 Cons'!N$5:N$1012,'PIB Mpal 2015-2022 Cons'!$A$5:$A$1012,$W$2,'PIB Mpal 2015-2022 Cons'!$E$5:$E$1012,$A94)</f>
        <v>12.521501512016783</v>
      </c>
      <c r="J94" s="51">
        <f>SUMIFS('PIB Mpal 2015-2022 Cons'!O$5:O$1012,'PIB Mpal 2015-2022 Cons'!$A$5:$A$1012,$W$2,'PIB Mpal 2015-2022 Cons'!$E$5:$E$1012,$A94)</f>
        <v>59.86638677064731</v>
      </c>
      <c r="K94" s="51">
        <f>SUMIFS('PIB Mpal 2015-2022 Cons'!P$5:P$1012,'PIB Mpal 2015-2022 Cons'!$A$5:$A$1012,$W$2,'PIB Mpal 2015-2022 Cons'!$E$5:$E$1012,$A94)</f>
        <v>8.610853302255451</v>
      </c>
      <c r="L94" s="51">
        <f>SUMIFS('PIB Mpal 2015-2022 Cons'!Q$5:Q$1012,'PIB Mpal 2015-2022 Cons'!$A$5:$A$1012,$W$2,'PIB Mpal 2015-2022 Cons'!$E$5:$E$1012,$A94)</f>
        <v>8.641628509346118</v>
      </c>
      <c r="M94" s="51">
        <f>SUMIFS('PIB Mpal 2015-2022 Cons'!R$5:R$1012,'PIB Mpal 2015-2022 Cons'!$A$5:$A$1012,$W$2,'PIB Mpal 2015-2022 Cons'!$E$5:$E$1012,$A94)</f>
        <v>32.61159903418019</v>
      </c>
      <c r="N94" s="51">
        <f>SUMIFS('PIB Mpal 2015-2022 Cons'!S$5:S$1012,'PIB Mpal 2015-2022 Cons'!$A$5:$A$1012,$W$2,'PIB Mpal 2015-2022 Cons'!$E$5:$E$1012,$A94)</f>
        <v>29.00597145876531</v>
      </c>
      <c r="O94" s="51">
        <f>SUMIFS('PIB Mpal 2015-2022 Cons'!T$5:T$1012,'PIB Mpal 2015-2022 Cons'!$A$5:$A$1012,$W$2,'PIB Mpal 2015-2022 Cons'!$E$5:$E$1012,$A94)</f>
        <v>35.681339896952515</v>
      </c>
      <c r="P94" s="153">
        <f>SUMIFS('PIB Mpal 2015-2022 Cons'!U$5:U$1012,'PIB Mpal 2015-2022 Cons'!$A$5:$A$1012,$W$2,'PIB Mpal 2015-2022 Cons'!$E$5:$E$1012,$A94)</f>
        <v>14.859374921946293</v>
      </c>
      <c r="Q94" s="220">
        <f>SUMIFS('PIB Mpal 2015-2022 Cons'!J$5:J$1012,'PIB Mpal 2015-2022 Cons'!$A$5:$A$1012,$W$2,'PIB Mpal 2015-2022 Cons'!$E$5:$E$1012,$A94)</f>
        <v>34.011766860320634</v>
      </c>
      <c r="R94" s="101">
        <f>SUMIFS('PIB Mpal 2015-2022 Cons'!M$5:M$1012,'PIB Mpal 2015-2022 Cons'!$A$5:$A$1012,$W$2,'PIB Mpal 2015-2022 Cons'!$E$5:$E$1012,$A94)</f>
        <v>36.40274458189862</v>
      </c>
      <c r="S94" s="53">
        <f>SUMIFS('PIB Mpal 2015-2022 Cons'!V$5:V$1012,'PIB Mpal 2015-2022 Cons'!$A$5:$A$1012,$W$2,'PIB Mpal 2015-2022 Cons'!$E$5:$E$1012,$A94)</f>
        <v>201.79865540610996</v>
      </c>
      <c r="T94" s="156">
        <f>SUMIFS('PIB Mpal 2015-2022 Cons'!W$5:W$1012,'PIB Mpal 2015-2022 Cons'!$A$5:$A$1012,$W$2,'PIB Mpal 2015-2022 Cons'!$E$5:$E$1012,$A94)</f>
        <v>272.2131668483292</v>
      </c>
      <c r="U94" s="51">
        <f>SUMIFS('PIB Mpal 2015-2022 Cons'!X$5:X$1012,'PIB Mpal 2015-2022 Cons'!$A$5:$A$1012,$W$2,'PIB Mpal 2015-2022 Cons'!$E$5:$E$1012,$A94)</f>
        <v>30.112859720983476</v>
      </c>
      <c r="V94" s="53">
        <f>SUMIFS('PIB Mpal 2015-2022 Cons'!Y$5:Y$1012,'PIB Mpal 2015-2022 Cons'!$A$5:$A$1012,$W$2,'PIB Mpal 2015-2022 Cons'!$E$5:$E$1012,$A94)</f>
        <v>302.32602656931266</v>
      </c>
      <c r="W94" s="94">
        <f t="shared" si="18"/>
        <v>0.0020614923090515945</v>
      </c>
      <c r="X94" s="273">
        <f>INDEX(POBLACION!$C$4:$W$128,MATCH(A94,POBLACION!$A$4:$A$128,0),MATCH($W$2,POBLACION!$C$3:$W$3,0))</f>
        <v>22692</v>
      </c>
      <c r="Y94" s="263">
        <f t="shared" si="19"/>
        <v>11995.997128870493</v>
      </c>
      <c r="Z94" s="275">
        <f t="shared" si="20"/>
        <v>13323.02249996971</v>
      </c>
      <c r="AA94" s="278">
        <f t="shared" si="21"/>
        <v>4.079036353143187</v>
      </c>
      <c r="AB94" s="278">
        <f t="shared" si="21"/>
        <v>4.124602761332087</v>
      </c>
    </row>
    <row r="95" spans="1:28" ht="15">
      <c r="A95" s="35" t="s">
        <v>272</v>
      </c>
      <c r="B95" s="32" t="s">
        <v>118</v>
      </c>
      <c r="C95" s="33" t="s">
        <v>413</v>
      </c>
      <c r="D95" s="32" t="s">
        <v>136</v>
      </c>
      <c r="E95" s="51">
        <f>SUMIFS('PIB Mpal 2015-2022 Cons'!H$5:H$1012,'PIB Mpal 2015-2022 Cons'!$A$5:$A$1012,$W$2,'PIB Mpal 2015-2022 Cons'!$E$5:$E$1012,$A95)</f>
        <v>86.66525565123682</v>
      </c>
      <c r="F95" s="51">
        <f>SUMIFS('PIB Mpal 2015-2022 Cons'!I$5:I$1012,'PIB Mpal 2015-2022 Cons'!$A$5:$A$1012,$W$2,'PIB Mpal 2015-2022 Cons'!$E$5:$E$1012,$A95)</f>
        <v>45.52218881941501</v>
      </c>
      <c r="G95" s="51">
        <f>SUMIFS('PIB Mpal 2015-2022 Cons'!K$5:K$1012,'PIB Mpal 2015-2022 Cons'!$A$5:$A$1012,$W$2,'PIB Mpal 2015-2022 Cons'!$E$5:$E$1012,$A95)</f>
        <v>432.58332983666315</v>
      </c>
      <c r="H95" s="51">
        <f>SUMIFS('PIB Mpal 2015-2022 Cons'!L$5:L$1012,'PIB Mpal 2015-2022 Cons'!$A$5:$A$1012,$W$2,'PIB Mpal 2015-2022 Cons'!$E$5:$E$1012,$A95)</f>
        <v>81.02992987312535</v>
      </c>
      <c r="I95" s="51">
        <f>SUMIFS('PIB Mpal 2015-2022 Cons'!N$5:N$1012,'PIB Mpal 2015-2022 Cons'!$A$5:$A$1012,$W$2,'PIB Mpal 2015-2022 Cons'!$E$5:$E$1012,$A95)</f>
        <v>42.772698486336104</v>
      </c>
      <c r="J95" s="51">
        <f>SUMIFS('PIB Mpal 2015-2022 Cons'!O$5:O$1012,'PIB Mpal 2015-2022 Cons'!$A$5:$A$1012,$W$2,'PIB Mpal 2015-2022 Cons'!$E$5:$E$1012,$A95)</f>
        <v>173.0370817838308</v>
      </c>
      <c r="K95" s="51">
        <f>SUMIFS('PIB Mpal 2015-2022 Cons'!P$5:P$1012,'PIB Mpal 2015-2022 Cons'!$A$5:$A$1012,$W$2,'PIB Mpal 2015-2022 Cons'!$E$5:$E$1012,$A95)</f>
        <v>47.34717510680449</v>
      </c>
      <c r="L95" s="51">
        <f>SUMIFS('PIB Mpal 2015-2022 Cons'!Q$5:Q$1012,'PIB Mpal 2015-2022 Cons'!$A$5:$A$1012,$W$2,'PIB Mpal 2015-2022 Cons'!$E$5:$E$1012,$A95)</f>
        <v>19.477781296394333</v>
      </c>
      <c r="M95" s="51">
        <f>SUMIFS('PIB Mpal 2015-2022 Cons'!R$5:R$1012,'PIB Mpal 2015-2022 Cons'!$A$5:$A$1012,$W$2,'PIB Mpal 2015-2022 Cons'!$E$5:$E$1012,$A95)</f>
        <v>99.42213647664843</v>
      </c>
      <c r="N95" s="51">
        <f>SUMIFS('PIB Mpal 2015-2022 Cons'!S$5:S$1012,'PIB Mpal 2015-2022 Cons'!$A$5:$A$1012,$W$2,'PIB Mpal 2015-2022 Cons'!$E$5:$E$1012,$A95)</f>
        <v>94.13101186621715</v>
      </c>
      <c r="O95" s="51">
        <f>SUMIFS('PIB Mpal 2015-2022 Cons'!T$5:T$1012,'PIB Mpal 2015-2022 Cons'!$A$5:$A$1012,$W$2,'PIB Mpal 2015-2022 Cons'!$E$5:$E$1012,$A95)</f>
        <v>87.99906751278452</v>
      </c>
      <c r="P95" s="153">
        <f>SUMIFS('PIB Mpal 2015-2022 Cons'!U$5:U$1012,'PIB Mpal 2015-2022 Cons'!$A$5:$A$1012,$W$2,'PIB Mpal 2015-2022 Cons'!$E$5:$E$1012,$A95)</f>
        <v>39.99133110172905</v>
      </c>
      <c r="Q95" s="220">
        <f>SUMIFS('PIB Mpal 2015-2022 Cons'!J$5:J$1012,'PIB Mpal 2015-2022 Cons'!$A$5:$A$1012,$W$2,'PIB Mpal 2015-2022 Cons'!$E$5:$E$1012,$A95)</f>
        <v>132.18744447065183</v>
      </c>
      <c r="R95" s="101">
        <f>SUMIFS('PIB Mpal 2015-2022 Cons'!M$5:M$1012,'PIB Mpal 2015-2022 Cons'!$A$5:$A$1012,$W$2,'PIB Mpal 2015-2022 Cons'!$E$5:$E$1012,$A95)</f>
        <v>513.6132597097885</v>
      </c>
      <c r="S95" s="53">
        <f>SUMIFS('PIB Mpal 2015-2022 Cons'!V$5:V$1012,'PIB Mpal 2015-2022 Cons'!$A$5:$A$1012,$W$2,'PIB Mpal 2015-2022 Cons'!$E$5:$E$1012,$A95)</f>
        <v>604.178283630745</v>
      </c>
      <c r="T95" s="156">
        <f>SUMIFS('PIB Mpal 2015-2022 Cons'!W$5:W$1012,'PIB Mpal 2015-2022 Cons'!$A$5:$A$1012,$W$2,'PIB Mpal 2015-2022 Cons'!$E$5:$E$1012,$A95)</f>
        <v>1249.9789878111853</v>
      </c>
      <c r="U95" s="51">
        <f>SUMIFS('PIB Mpal 2015-2022 Cons'!X$5:X$1012,'PIB Mpal 2015-2022 Cons'!$A$5:$A$1012,$W$2,'PIB Mpal 2015-2022 Cons'!$E$5:$E$1012,$A95)</f>
        <v>135.4835125590759</v>
      </c>
      <c r="V95" s="53">
        <f>SUMIFS('PIB Mpal 2015-2022 Cons'!Y$5:Y$1012,'PIB Mpal 2015-2022 Cons'!$A$5:$A$1012,$W$2,'PIB Mpal 2015-2022 Cons'!$E$5:$E$1012,$A95)</f>
        <v>1385.4625003702613</v>
      </c>
      <c r="W95" s="94">
        <f t="shared" si="18"/>
        <v>0.009447153198826162</v>
      </c>
      <c r="X95" s="273">
        <f>INDEX(POBLACION!$C$4:$W$128,MATCH(A95,POBLACION!$A$4:$A$128,0),MATCH($W$2,POBLACION!$C$3:$W$3,0))</f>
        <v>68738</v>
      </c>
      <c r="Y95" s="263">
        <f t="shared" si="19"/>
        <v>18184.686604370003</v>
      </c>
      <c r="Z95" s="275">
        <f t="shared" si="20"/>
        <v>20155.6999093698</v>
      </c>
      <c r="AA95" s="278">
        <f t="shared" si="21"/>
        <v>4.259705820806426</v>
      </c>
      <c r="AB95" s="278">
        <f t="shared" si="21"/>
        <v>4.304397883684775</v>
      </c>
    </row>
    <row r="96" spans="1:28" ht="15">
      <c r="A96" s="35" t="s">
        <v>273</v>
      </c>
      <c r="B96" s="32" t="s">
        <v>118</v>
      </c>
      <c r="C96" s="33" t="s">
        <v>370</v>
      </c>
      <c r="D96" s="32" t="s">
        <v>137</v>
      </c>
      <c r="E96" s="51">
        <f>SUMIFS('PIB Mpal 2015-2022 Cons'!H$5:H$1012,'PIB Mpal 2015-2022 Cons'!$A$5:$A$1012,$W$2,'PIB Mpal 2015-2022 Cons'!$E$5:$E$1012,$A96)</f>
        <v>22.670697869091065</v>
      </c>
      <c r="F96" s="51">
        <f>SUMIFS('PIB Mpal 2015-2022 Cons'!I$5:I$1012,'PIB Mpal 2015-2022 Cons'!$A$5:$A$1012,$W$2,'PIB Mpal 2015-2022 Cons'!$E$5:$E$1012,$A96)</f>
        <v>0</v>
      </c>
      <c r="G96" s="51">
        <f>SUMIFS('PIB Mpal 2015-2022 Cons'!K$5:K$1012,'PIB Mpal 2015-2022 Cons'!$A$5:$A$1012,$W$2,'PIB Mpal 2015-2022 Cons'!$E$5:$E$1012,$A96)</f>
        <v>2.667150809293139</v>
      </c>
      <c r="H96" s="51">
        <f>SUMIFS('PIB Mpal 2015-2022 Cons'!L$5:L$1012,'PIB Mpal 2015-2022 Cons'!$A$5:$A$1012,$W$2,'PIB Mpal 2015-2022 Cons'!$E$5:$E$1012,$A96)</f>
        <v>9.526850457076266</v>
      </c>
      <c r="I96" s="51">
        <f>SUMIFS('PIB Mpal 2015-2022 Cons'!N$5:N$1012,'PIB Mpal 2015-2022 Cons'!$A$5:$A$1012,$W$2,'PIB Mpal 2015-2022 Cons'!$E$5:$E$1012,$A96)</f>
        <v>15.60352974244439</v>
      </c>
      <c r="J96" s="51">
        <f>SUMIFS('PIB Mpal 2015-2022 Cons'!O$5:O$1012,'PIB Mpal 2015-2022 Cons'!$A$5:$A$1012,$W$2,'PIB Mpal 2015-2022 Cons'!$E$5:$E$1012,$A96)</f>
        <v>10.155119644742866</v>
      </c>
      <c r="K96" s="51">
        <f>SUMIFS('PIB Mpal 2015-2022 Cons'!P$5:P$1012,'PIB Mpal 2015-2022 Cons'!$A$5:$A$1012,$W$2,'PIB Mpal 2015-2022 Cons'!$E$5:$E$1012,$A96)</f>
        <v>1.968665963887508</v>
      </c>
      <c r="L96" s="51">
        <f>SUMIFS('PIB Mpal 2015-2022 Cons'!Q$5:Q$1012,'PIB Mpal 2015-2022 Cons'!$A$5:$A$1012,$W$2,'PIB Mpal 2015-2022 Cons'!$E$5:$E$1012,$A96)</f>
        <v>0.9305326047962967</v>
      </c>
      <c r="M96" s="51">
        <f>SUMIFS('PIB Mpal 2015-2022 Cons'!R$5:R$1012,'PIB Mpal 2015-2022 Cons'!$A$5:$A$1012,$W$2,'PIB Mpal 2015-2022 Cons'!$E$5:$E$1012,$A96)</f>
        <v>5.853624613646807</v>
      </c>
      <c r="N96" s="51">
        <f>SUMIFS('PIB Mpal 2015-2022 Cons'!S$5:S$1012,'PIB Mpal 2015-2022 Cons'!$A$5:$A$1012,$W$2,'PIB Mpal 2015-2022 Cons'!$E$5:$E$1012,$A96)</f>
        <v>10.107142903185295</v>
      </c>
      <c r="O96" s="51">
        <f>SUMIFS('PIB Mpal 2015-2022 Cons'!T$5:T$1012,'PIB Mpal 2015-2022 Cons'!$A$5:$A$1012,$W$2,'PIB Mpal 2015-2022 Cons'!$E$5:$E$1012,$A96)</f>
        <v>13.046588560248166</v>
      </c>
      <c r="P96" s="153">
        <f>SUMIFS('PIB Mpal 2015-2022 Cons'!U$5:U$1012,'PIB Mpal 2015-2022 Cons'!$A$5:$A$1012,$W$2,'PIB Mpal 2015-2022 Cons'!$E$5:$E$1012,$A96)</f>
        <v>3.266012427553971</v>
      </c>
      <c r="Q96" s="220">
        <f>SUMIFS('PIB Mpal 2015-2022 Cons'!J$5:J$1012,'PIB Mpal 2015-2022 Cons'!$A$5:$A$1012,$W$2,'PIB Mpal 2015-2022 Cons'!$E$5:$E$1012,$A96)</f>
        <v>22.670697869091065</v>
      </c>
      <c r="R96" s="101">
        <f>SUMIFS('PIB Mpal 2015-2022 Cons'!M$5:M$1012,'PIB Mpal 2015-2022 Cons'!$A$5:$A$1012,$W$2,'PIB Mpal 2015-2022 Cons'!$E$5:$E$1012,$A96)</f>
        <v>12.194001266369405</v>
      </c>
      <c r="S96" s="53">
        <f>SUMIFS('PIB Mpal 2015-2022 Cons'!V$5:V$1012,'PIB Mpal 2015-2022 Cons'!$A$5:$A$1012,$W$2,'PIB Mpal 2015-2022 Cons'!$E$5:$E$1012,$A96)</f>
        <v>60.9312164605053</v>
      </c>
      <c r="T96" s="156">
        <f>SUMIFS('PIB Mpal 2015-2022 Cons'!W$5:W$1012,'PIB Mpal 2015-2022 Cons'!$A$5:$A$1012,$W$2,'PIB Mpal 2015-2022 Cons'!$E$5:$E$1012,$A96)</f>
        <v>95.79591559596577</v>
      </c>
      <c r="U96" s="51">
        <f>SUMIFS('PIB Mpal 2015-2022 Cons'!X$5:X$1012,'PIB Mpal 2015-2022 Cons'!$A$5:$A$1012,$W$2,'PIB Mpal 2015-2022 Cons'!$E$5:$E$1012,$A96)</f>
        <v>11.604861090570973</v>
      </c>
      <c r="V96" s="53">
        <f>SUMIFS('PIB Mpal 2015-2022 Cons'!Y$5:Y$1012,'PIB Mpal 2015-2022 Cons'!$A$5:$A$1012,$W$2,'PIB Mpal 2015-2022 Cons'!$E$5:$E$1012,$A96)</f>
        <v>107.40077668653674</v>
      </c>
      <c r="W96" s="94">
        <f t="shared" si="18"/>
        <v>0.0007323414316587221</v>
      </c>
      <c r="X96" s="273">
        <f>INDEX(POBLACION!$C$4:$W$128,MATCH(A96,POBLACION!$A$4:$A$128,0),MATCH($W$2,POBLACION!$C$3:$W$3,0))</f>
        <v>10629</v>
      </c>
      <c r="Y96" s="263">
        <f t="shared" si="19"/>
        <v>9012.693159842485</v>
      </c>
      <c r="Z96" s="275">
        <f t="shared" si="20"/>
        <v>10104.504345332276</v>
      </c>
      <c r="AA96" s="278">
        <f t="shared" si="21"/>
        <v>3.954854585617057</v>
      </c>
      <c r="AB96" s="278">
        <f t="shared" si="21"/>
        <v>4.0045150149946585</v>
      </c>
    </row>
    <row r="97" spans="1:28" ht="15">
      <c r="A97" s="35" t="s">
        <v>274</v>
      </c>
      <c r="B97" s="32" t="s">
        <v>118</v>
      </c>
      <c r="C97" s="33" t="s">
        <v>371</v>
      </c>
      <c r="D97" s="32" t="s">
        <v>138</v>
      </c>
      <c r="E97" s="51">
        <f>SUMIFS('PIB Mpal 2015-2022 Cons'!H$5:H$1012,'PIB Mpal 2015-2022 Cons'!$A$5:$A$1012,$W$2,'PIB Mpal 2015-2022 Cons'!$E$5:$E$1012,$A97)</f>
        <v>20.365099960635913</v>
      </c>
      <c r="F97" s="51">
        <f>SUMIFS('PIB Mpal 2015-2022 Cons'!I$5:I$1012,'PIB Mpal 2015-2022 Cons'!$A$5:$A$1012,$W$2,'PIB Mpal 2015-2022 Cons'!$E$5:$E$1012,$A97)</f>
        <v>10.92086248060819</v>
      </c>
      <c r="G97" s="51">
        <f>SUMIFS('PIB Mpal 2015-2022 Cons'!K$5:K$1012,'PIB Mpal 2015-2022 Cons'!$A$5:$A$1012,$W$2,'PIB Mpal 2015-2022 Cons'!$E$5:$E$1012,$A97)</f>
        <v>1644.766368406561</v>
      </c>
      <c r="H97" s="51">
        <f>SUMIFS('PIB Mpal 2015-2022 Cons'!L$5:L$1012,'PIB Mpal 2015-2022 Cons'!$A$5:$A$1012,$W$2,'PIB Mpal 2015-2022 Cons'!$E$5:$E$1012,$A97)</f>
        <v>227.71777721188542</v>
      </c>
      <c r="I97" s="51">
        <f>SUMIFS('PIB Mpal 2015-2022 Cons'!N$5:N$1012,'PIB Mpal 2015-2022 Cons'!$A$5:$A$1012,$W$2,'PIB Mpal 2015-2022 Cons'!$E$5:$E$1012,$A97)</f>
        <v>131.64366439432698</v>
      </c>
      <c r="J97" s="51">
        <f>SUMIFS('PIB Mpal 2015-2022 Cons'!O$5:O$1012,'PIB Mpal 2015-2022 Cons'!$A$5:$A$1012,$W$2,'PIB Mpal 2015-2022 Cons'!$E$5:$E$1012,$A97)</f>
        <v>730.6507209282313</v>
      </c>
      <c r="K97" s="51">
        <f>SUMIFS('PIB Mpal 2015-2022 Cons'!P$5:P$1012,'PIB Mpal 2015-2022 Cons'!$A$5:$A$1012,$W$2,'PIB Mpal 2015-2022 Cons'!$E$5:$E$1012,$A97)</f>
        <v>68.13058078514867</v>
      </c>
      <c r="L97" s="51">
        <f>SUMIFS('PIB Mpal 2015-2022 Cons'!Q$5:Q$1012,'PIB Mpal 2015-2022 Cons'!$A$5:$A$1012,$W$2,'PIB Mpal 2015-2022 Cons'!$E$5:$E$1012,$A97)</f>
        <v>67.08997513589257</v>
      </c>
      <c r="M97" s="51">
        <f>SUMIFS('PIB Mpal 2015-2022 Cons'!R$5:R$1012,'PIB Mpal 2015-2022 Cons'!$A$5:$A$1012,$W$2,'PIB Mpal 2015-2022 Cons'!$E$5:$E$1012,$A97)</f>
        <v>220.38755643449733</v>
      </c>
      <c r="N97" s="51">
        <f>SUMIFS('PIB Mpal 2015-2022 Cons'!S$5:S$1012,'PIB Mpal 2015-2022 Cons'!$A$5:$A$1012,$W$2,'PIB Mpal 2015-2022 Cons'!$E$5:$E$1012,$A97)</f>
        <v>251.26653327078964</v>
      </c>
      <c r="O97" s="51">
        <f>SUMIFS('PIB Mpal 2015-2022 Cons'!T$5:T$1012,'PIB Mpal 2015-2022 Cons'!$A$5:$A$1012,$W$2,'PIB Mpal 2015-2022 Cons'!$E$5:$E$1012,$A97)</f>
        <v>255.92657420291368</v>
      </c>
      <c r="P97" s="153">
        <f>SUMIFS('PIB Mpal 2015-2022 Cons'!U$5:U$1012,'PIB Mpal 2015-2022 Cons'!$A$5:$A$1012,$W$2,'PIB Mpal 2015-2022 Cons'!$E$5:$E$1012,$A97)</f>
        <v>78.53065805612887</v>
      </c>
      <c r="Q97" s="220">
        <f>SUMIFS('PIB Mpal 2015-2022 Cons'!J$5:J$1012,'PIB Mpal 2015-2022 Cons'!$A$5:$A$1012,$W$2,'PIB Mpal 2015-2022 Cons'!$E$5:$E$1012,$A97)</f>
        <v>31.285962441244102</v>
      </c>
      <c r="R97" s="101">
        <f>SUMIFS('PIB Mpal 2015-2022 Cons'!M$5:M$1012,'PIB Mpal 2015-2022 Cons'!$A$5:$A$1012,$W$2,'PIB Mpal 2015-2022 Cons'!$E$5:$E$1012,$A97)</f>
        <v>1872.4841456184465</v>
      </c>
      <c r="S97" s="53">
        <f>SUMIFS('PIB Mpal 2015-2022 Cons'!V$5:V$1012,'PIB Mpal 2015-2022 Cons'!$A$5:$A$1012,$W$2,'PIB Mpal 2015-2022 Cons'!$E$5:$E$1012,$A97)</f>
        <v>1803.626263207929</v>
      </c>
      <c r="T97" s="156">
        <f>SUMIFS('PIB Mpal 2015-2022 Cons'!W$5:W$1012,'PIB Mpal 2015-2022 Cons'!$A$5:$A$1012,$W$2,'PIB Mpal 2015-2022 Cons'!$E$5:$E$1012,$A97)</f>
        <v>3707.3963712676195</v>
      </c>
      <c r="U97" s="51">
        <f>SUMIFS('PIB Mpal 2015-2022 Cons'!X$5:X$1012,'PIB Mpal 2015-2022 Cons'!$A$5:$A$1012,$W$2,'PIB Mpal 2015-2022 Cons'!$E$5:$E$1012,$A97)</f>
        <v>380.610655768639</v>
      </c>
      <c r="V97" s="53">
        <f>SUMIFS('PIB Mpal 2015-2022 Cons'!Y$5:Y$1012,'PIB Mpal 2015-2022 Cons'!$A$5:$A$1012,$W$2,'PIB Mpal 2015-2022 Cons'!$E$5:$E$1012,$A97)</f>
        <v>4088.0070270362585</v>
      </c>
      <c r="W97" s="94">
        <f t="shared" si="18"/>
        <v>0.027875188719989404</v>
      </c>
      <c r="X97" s="273">
        <f>INDEX(POBLACION!$C$4:$W$128,MATCH(A97,POBLACION!$A$4:$A$128,0),MATCH($W$2,POBLACION!$C$3:$W$3,0))</f>
        <v>144418</v>
      </c>
      <c r="Y97" s="263">
        <f t="shared" si="19"/>
        <v>25671.29008342187</v>
      </c>
      <c r="Z97" s="275">
        <f t="shared" si="20"/>
        <v>28306.76942649987</v>
      </c>
      <c r="AA97" s="278">
        <f t="shared" si="21"/>
        <v>4.409447694227853</v>
      </c>
      <c r="AB97" s="278">
        <f t="shared" si="21"/>
        <v>4.451890307362176</v>
      </c>
    </row>
    <row r="98" spans="1:28" ht="15">
      <c r="A98" s="35" t="s">
        <v>275</v>
      </c>
      <c r="B98" s="32" t="s">
        <v>118</v>
      </c>
      <c r="C98" s="33" t="s">
        <v>413</v>
      </c>
      <c r="D98" s="32" t="s">
        <v>139</v>
      </c>
      <c r="E98" s="51">
        <f>SUMIFS('PIB Mpal 2015-2022 Cons'!H$5:H$1012,'PIB Mpal 2015-2022 Cons'!$A$5:$A$1012,$W$2,'PIB Mpal 2015-2022 Cons'!$E$5:$E$1012,$A98)</f>
        <v>6.519391638610451</v>
      </c>
      <c r="F98" s="51">
        <f>SUMIFS('PIB Mpal 2015-2022 Cons'!I$5:I$1012,'PIB Mpal 2015-2022 Cons'!$A$5:$A$1012,$W$2,'PIB Mpal 2015-2022 Cons'!$E$5:$E$1012,$A98)</f>
        <v>6.741439875555385</v>
      </c>
      <c r="G98" s="51">
        <f>SUMIFS('PIB Mpal 2015-2022 Cons'!K$5:K$1012,'PIB Mpal 2015-2022 Cons'!$A$5:$A$1012,$W$2,'PIB Mpal 2015-2022 Cons'!$E$5:$E$1012,$A98)</f>
        <v>16.068211082492944</v>
      </c>
      <c r="H98" s="51">
        <f>SUMIFS('PIB Mpal 2015-2022 Cons'!L$5:L$1012,'PIB Mpal 2015-2022 Cons'!$A$5:$A$1012,$W$2,'PIB Mpal 2015-2022 Cons'!$E$5:$E$1012,$A98)</f>
        <v>38.374959220609824</v>
      </c>
      <c r="I98" s="51">
        <f>SUMIFS('PIB Mpal 2015-2022 Cons'!N$5:N$1012,'PIB Mpal 2015-2022 Cons'!$A$5:$A$1012,$W$2,'PIB Mpal 2015-2022 Cons'!$E$5:$E$1012,$A98)</f>
        <v>43.817506136539066</v>
      </c>
      <c r="J98" s="51">
        <f>SUMIFS('PIB Mpal 2015-2022 Cons'!O$5:O$1012,'PIB Mpal 2015-2022 Cons'!$A$5:$A$1012,$W$2,'PIB Mpal 2015-2022 Cons'!$E$5:$E$1012,$A98)</f>
        <v>178.07128129255767</v>
      </c>
      <c r="K98" s="51">
        <f>SUMIFS('PIB Mpal 2015-2022 Cons'!P$5:P$1012,'PIB Mpal 2015-2022 Cons'!$A$5:$A$1012,$W$2,'PIB Mpal 2015-2022 Cons'!$E$5:$E$1012,$A98)</f>
        <v>35.84399102567247</v>
      </c>
      <c r="L98" s="51">
        <f>SUMIFS('PIB Mpal 2015-2022 Cons'!Q$5:Q$1012,'PIB Mpal 2015-2022 Cons'!$A$5:$A$1012,$W$2,'PIB Mpal 2015-2022 Cons'!$E$5:$E$1012,$A98)</f>
        <v>15.6435689803832</v>
      </c>
      <c r="M98" s="51">
        <f>SUMIFS('PIB Mpal 2015-2022 Cons'!R$5:R$1012,'PIB Mpal 2015-2022 Cons'!$A$5:$A$1012,$W$2,'PIB Mpal 2015-2022 Cons'!$E$5:$E$1012,$A98)</f>
        <v>132.28006100303617</v>
      </c>
      <c r="N98" s="51">
        <f>SUMIFS('PIB Mpal 2015-2022 Cons'!S$5:S$1012,'PIB Mpal 2015-2022 Cons'!$A$5:$A$1012,$W$2,'PIB Mpal 2015-2022 Cons'!$E$5:$E$1012,$A98)</f>
        <v>113.56822904081801</v>
      </c>
      <c r="O98" s="51">
        <f>SUMIFS('PIB Mpal 2015-2022 Cons'!T$5:T$1012,'PIB Mpal 2015-2022 Cons'!$A$5:$A$1012,$W$2,'PIB Mpal 2015-2022 Cons'!$E$5:$E$1012,$A98)</f>
        <v>217.5593620860355</v>
      </c>
      <c r="P98" s="153">
        <f>SUMIFS('PIB Mpal 2015-2022 Cons'!U$5:U$1012,'PIB Mpal 2015-2022 Cons'!$A$5:$A$1012,$W$2,'PIB Mpal 2015-2022 Cons'!$E$5:$E$1012,$A98)</f>
        <v>59.720592439029204</v>
      </c>
      <c r="Q98" s="220">
        <f>SUMIFS('PIB Mpal 2015-2022 Cons'!J$5:J$1012,'PIB Mpal 2015-2022 Cons'!$A$5:$A$1012,$W$2,'PIB Mpal 2015-2022 Cons'!$E$5:$E$1012,$A98)</f>
        <v>13.260831514165837</v>
      </c>
      <c r="R98" s="101">
        <f>SUMIFS('PIB Mpal 2015-2022 Cons'!M$5:M$1012,'PIB Mpal 2015-2022 Cons'!$A$5:$A$1012,$W$2,'PIB Mpal 2015-2022 Cons'!$E$5:$E$1012,$A98)</f>
        <v>54.44317030310277</v>
      </c>
      <c r="S98" s="53">
        <f>SUMIFS('PIB Mpal 2015-2022 Cons'!V$5:V$1012,'PIB Mpal 2015-2022 Cons'!$A$5:$A$1012,$W$2,'PIB Mpal 2015-2022 Cons'!$E$5:$E$1012,$A98)</f>
        <v>796.5045920040712</v>
      </c>
      <c r="T98" s="156">
        <f>SUMIFS('PIB Mpal 2015-2022 Cons'!W$5:W$1012,'PIB Mpal 2015-2022 Cons'!$A$5:$A$1012,$W$2,'PIB Mpal 2015-2022 Cons'!$E$5:$E$1012,$A98)</f>
        <v>864.2085938213398</v>
      </c>
      <c r="U98" s="51">
        <f>SUMIFS('PIB Mpal 2015-2022 Cons'!X$5:X$1012,'PIB Mpal 2015-2022 Cons'!$A$5:$A$1012,$W$2,'PIB Mpal 2015-2022 Cons'!$E$5:$E$1012,$A98)</f>
        <v>88.34444665618446</v>
      </c>
      <c r="V98" s="53">
        <f>SUMIFS('PIB Mpal 2015-2022 Cons'!Y$5:Y$1012,'PIB Mpal 2015-2022 Cons'!$A$5:$A$1012,$W$2,'PIB Mpal 2015-2022 Cons'!$E$5:$E$1012,$A98)</f>
        <v>952.5530404775243</v>
      </c>
      <c r="W98" s="94">
        <f t="shared" si="18"/>
        <v>0.006495242203230975</v>
      </c>
      <c r="X98" s="273">
        <f>INDEX(POBLACION!$C$4:$W$128,MATCH(A98,POBLACION!$A$4:$A$128,0),MATCH($W$2,POBLACION!$C$3:$W$3,0))</f>
        <v>16687</v>
      </c>
      <c r="Y98" s="263">
        <f t="shared" si="19"/>
        <v>51789.332643455375</v>
      </c>
      <c r="Z98" s="275">
        <f t="shared" si="20"/>
        <v>57083.540509230195</v>
      </c>
      <c r="AA98" s="278">
        <f t="shared" si="21"/>
        <v>4.7142403147419305</v>
      </c>
      <c r="AB98" s="278">
        <f t="shared" si="21"/>
        <v>4.7565109016524305</v>
      </c>
    </row>
    <row r="99" spans="1:28" ht="15">
      <c r="A99" s="35" t="s">
        <v>276</v>
      </c>
      <c r="B99" s="32" t="s">
        <v>118</v>
      </c>
      <c r="C99" s="33" t="s">
        <v>413</v>
      </c>
      <c r="D99" s="32" t="s">
        <v>140</v>
      </c>
      <c r="E99" s="51">
        <f>SUMIFS('PIB Mpal 2015-2022 Cons'!H$5:H$1012,'PIB Mpal 2015-2022 Cons'!$A$5:$A$1012,$W$2,'PIB Mpal 2015-2022 Cons'!$E$5:$E$1012,$A99)</f>
        <v>4.554532998364651</v>
      </c>
      <c r="F99" s="51">
        <f>SUMIFS('PIB Mpal 2015-2022 Cons'!I$5:I$1012,'PIB Mpal 2015-2022 Cons'!$A$5:$A$1012,$W$2,'PIB Mpal 2015-2022 Cons'!$E$5:$E$1012,$A99)</f>
        <v>0</v>
      </c>
      <c r="G99" s="51">
        <f>SUMIFS('PIB Mpal 2015-2022 Cons'!K$5:K$1012,'PIB Mpal 2015-2022 Cons'!$A$5:$A$1012,$W$2,'PIB Mpal 2015-2022 Cons'!$E$5:$E$1012,$A99)</f>
        <v>1.0641994448270105</v>
      </c>
      <c r="H99" s="51">
        <f>SUMIFS('PIB Mpal 2015-2022 Cons'!L$5:L$1012,'PIB Mpal 2015-2022 Cons'!$A$5:$A$1012,$W$2,'PIB Mpal 2015-2022 Cons'!$E$5:$E$1012,$A99)</f>
        <v>3.638963877278209</v>
      </c>
      <c r="I99" s="51">
        <f>SUMIFS('PIB Mpal 2015-2022 Cons'!N$5:N$1012,'PIB Mpal 2015-2022 Cons'!$A$5:$A$1012,$W$2,'PIB Mpal 2015-2022 Cons'!$E$5:$E$1012,$A99)</f>
        <v>6.319016614107209</v>
      </c>
      <c r="J99" s="51">
        <f>SUMIFS('PIB Mpal 2015-2022 Cons'!O$5:O$1012,'PIB Mpal 2015-2022 Cons'!$A$5:$A$1012,$W$2,'PIB Mpal 2015-2022 Cons'!$E$5:$E$1012,$A99)</f>
        <v>10.78400761646635</v>
      </c>
      <c r="K99" s="51">
        <f>SUMIFS('PIB Mpal 2015-2022 Cons'!P$5:P$1012,'PIB Mpal 2015-2022 Cons'!$A$5:$A$1012,$W$2,'PIB Mpal 2015-2022 Cons'!$E$5:$E$1012,$A99)</f>
        <v>3.5541955548939743</v>
      </c>
      <c r="L99" s="51">
        <f>SUMIFS('PIB Mpal 2015-2022 Cons'!Q$5:Q$1012,'PIB Mpal 2015-2022 Cons'!$A$5:$A$1012,$W$2,'PIB Mpal 2015-2022 Cons'!$E$5:$E$1012,$A99)</f>
        <v>0.9816644704954385</v>
      </c>
      <c r="M99" s="51">
        <f>SUMIFS('PIB Mpal 2015-2022 Cons'!R$5:R$1012,'PIB Mpal 2015-2022 Cons'!$A$5:$A$1012,$W$2,'PIB Mpal 2015-2022 Cons'!$E$5:$E$1012,$A99)</f>
        <v>9.72055724328751</v>
      </c>
      <c r="N99" s="51">
        <f>SUMIFS('PIB Mpal 2015-2022 Cons'!S$5:S$1012,'PIB Mpal 2015-2022 Cons'!$A$5:$A$1012,$W$2,'PIB Mpal 2015-2022 Cons'!$E$5:$E$1012,$A99)</f>
        <v>7.80283937380999</v>
      </c>
      <c r="O99" s="51">
        <f>SUMIFS('PIB Mpal 2015-2022 Cons'!T$5:T$1012,'PIB Mpal 2015-2022 Cons'!$A$5:$A$1012,$W$2,'PIB Mpal 2015-2022 Cons'!$E$5:$E$1012,$A99)</f>
        <v>16.122691694096243</v>
      </c>
      <c r="P99" s="153">
        <f>SUMIFS('PIB Mpal 2015-2022 Cons'!U$5:U$1012,'PIB Mpal 2015-2022 Cons'!$A$5:$A$1012,$W$2,'PIB Mpal 2015-2022 Cons'!$E$5:$E$1012,$A99)</f>
        <v>4.862417093083118</v>
      </c>
      <c r="Q99" s="220">
        <f>SUMIFS('PIB Mpal 2015-2022 Cons'!J$5:J$1012,'PIB Mpal 2015-2022 Cons'!$A$5:$A$1012,$W$2,'PIB Mpal 2015-2022 Cons'!$E$5:$E$1012,$A99)</f>
        <v>4.554532998364651</v>
      </c>
      <c r="R99" s="101">
        <f>SUMIFS('PIB Mpal 2015-2022 Cons'!M$5:M$1012,'PIB Mpal 2015-2022 Cons'!$A$5:$A$1012,$W$2,'PIB Mpal 2015-2022 Cons'!$E$5:$E$1012,$A99)</f>
        <v>4.70316332210522</v>
      </c>
      <c r="S99" s="53">
        <f>SUMIFS('PIB Mpal 2015-2022 Cons'!V$5:V$1012,'PIB Mpal 2015-2022 Cons'!$A$5:$A$1012,$W$2,'PIB Mpal 2015-2022 Cons'!$E$5:$E$1012,$A99)</f>
        <v>60.14738966023983</v>
      </c>
      <c r="T99" s="156">
        <f>SUMIFS('PIB Mpal 2015-2022 Cons'!W$5:W$1012,'PIB Mpal 2015-2022 Cons'!$A$5:$A$1012,$W$2,'PIB Mpal 2015-2022 Cons'!$E$5:$E$1012,$A99)</f>
        <v>69.4050859807097</v>
      </c>
      <c r="U99" s="51">
        <f>SUMIFS('PIB Mpal 2015-2022 Cons'!X$5:X$1012,'PIB Mpal 2015-2022 Cons'!$A$5:$A$1012,$W$2,'PIB Mpal 2015-2022 Cons'!$E$5:$E$1012,$A99)</f>
        <v>7.378874966455403</v>
      </c>
      <c r="V99" s="53">
        <f>SUMIFS('PIB Mpal 2015-2022 Cons'!Y$5:Y$1012,'PIB Mpal 2015-2022 Cons'!$A$5:$A$1012,$W$2,'PIB Mpal 2015-2022 Cons'!$E$5:$E$1012,$A99)</f>
        <v>76.7839609471651</v>
      </c>
      <c r="W99" s="94">
        <f t="shared" si="18"/>
        <v>0.0005235723392633834</v>
      </c>
      <c r="X99" s="273">
        <f>INDEX(POBLACION!$C$4:$W$128,MATCH(A99,POBLACION!$A$4:$A$128,0),MATCH($W$2,POBLACION!$C$3:$W$3,0))</f>
        <v>5901</v>
      </c>
      <c r="Y99" s="263">
        <f t="shared" si="19"/>
        <v>11761.580406830995</v>
      </c>
      <c r="Z99" s="275">
        <f t="shared" si="20"/>
        <v>13012.025241004083</v>
      </c>
      <c r="AA99" s="278">
        <f t="shared" si="21"/>
        <v>4.070465681931487</v>
      </c>
      <c r="AB99" s="278">
        <f t="shared" si="21"/>
        <v>4.114344897064331</v>
      </c>
    </row>
    <row r="100" spans="1:28" ht="15">
      <c r="A100" s="35" t="s">
        <v>277</v>
      </c>
      <c r="B100" s="32" t="s">
        <v>118</v>
      </c>
      <c r="C100" s="33" t="s">
        <v>413</v>
      </c>
      <c r="D100" s="32" t="s">
        <v>141</v>
      </c>
      <c r="E100" s="51">
        <f>SUMIFS('PIB Mpal 2015-2022 Cons'!H$5:H$1012,'PIB Mpal 2015-2022 Cons'!$A$5:$A$1012,$W$2,'PIB Mpal 2015-2022 Cons'!$E$5:$E$1012,$A100)</f>
        <v>5.882848181913587</v>
      </c>
      <c r="F100" s="51">
        <f>SUMIFS('PIB Mpal 2015-2022 Cons'!I$5:I$1012,'PIB Mpal 2015-2022 Cons'!$A$5:$A$1012,$W$2,'PIB Mpal 2015-2022 Cons'!$E$5:$E$1012,$A100)</f>
        <v>0</v>
      </c>
      <c r="G100" s="51">
        <f>SUMIFS('PIB Mpal 2015-2022 Cons'!K$5:K$1012,'PIB Mpal 2015-2022 Cons'!$A$5:$A$1012,$W$2,'PIB Mpal 2015-2022 Cons'!$E$5:$E$1012,$A100)</f>
        <v>3.294263370519501</v>
      </c>
      <c r="H100" s="51">
        <f>SUMIFS('PIB Mpal 2015-2022 Cons'!L$5:L$1012,'PIB Mpal 2015-2022 Cons'!$A$5:$A$1012,$W$2,'PIB Mpal 2015-2022 Cons'!$E$5:$E$1012,$A100)</f>
        <v>6.268490088931851</v>
      </c>
      <c r="I100" s="51">
        <f>SUMIFS('PIB Mpal 2015-2022 Cons'!N$5:N$1012,'PIB Mpal 2015-2022 Cons'!$A$5:$A$1012,$W$2,'PIB Mpal 2015-2022 Cons'!$E$5:$E$1012,$A100)</f>
        <v>26.310250495834293</v>
      </c>
      <c r="J100" s="51">
        <f>SUMIFS('PIB Mpal 2015-2022 Cons'!O$5:O$1012,'PIB Mpal 2015-2022 Cons'!$A$5:$A$1012,$W$2,'PIB Mpal 2015-2022 Cons'!$E$5:$E$1012,$A100)</f>
        <v>15.3388967545156</v>
      </c>
      <c r="K100" s="51">
        <f>SUMIFS('PIB Mpal 2015-2022 Cons'!P$5:P$1012,'PIB Mpal 2015-2022 Cons'!$A$5:$A$1012,$W$2,'PIB Mpal 2015-2022 Cons'!$E$5:$E$1012,$A100)</f>
        <v>4.419806061049179</v>
      </c>
      <c r="L100" s="51">
        <f>SUMIFS('PIB Mpal 2015-2022 Cons'!Q$5:Q$1012,'PIB Mpal 2015-2022 Cons'!$A$5:$A$1012,$W$2,'PIB Mpal 2015-2022 Cons'!$E$5:$E$1012,$A100)</f>
        <v>1.2215041503134527</v>
      </c>
      <c r="M100" s="51">
        <f>SUMIFS('PIB Mpal 2015-2022 Cons'!R$5:R$1012,'PIB Mpal 2015-2022 Cons'!$A$5:$A$1012,$W$2,'PIB Mpal 2015-2022 Cons'!$E$5:$E$1012,$A100)</f>
        <v>9.544951801563231</v>
      </c>
      <c r="N100" s="51">
        <f>SUMIFS('PIB Mpal 2015-2022 Cons'!S$5:S$1012,'PIB Mpal 2015-2022 Cons'!$A$5:$A$1012,$W$2,'PIB Mpal 2015-2022 Cons'!$E$5:$E$1012,$A100)</f>
        <v>14.600881834185488</v>
      </c>
      <c r="O100" s="51">
        <f>SUMIFS('PIB Mpal 2015-2022 Cons'!T$5:T$1012,'PIB Mpal 2015-2022 Cons'!$A$5:$A$1012,$W$2,'PIB Mpal 2015-2022 Cons'!$E$5:$E$1012,$A100)</f>
        <v>15.571502181919215</v>
      </c>
      <c r="P100" s="153">
        <f>SUMIFS('PIB Mpal 2015-2022 Cons'!U$5:U$1012,'PIB Mpal 2015-2022 Cons'!$A$5:$A$1012,$W$2,'PIB Mpal 2015-2022 Cons'!$E$5:$E$1012,$A100)</f>
        <v>5.453288356708604</v>
      </c>
      <c r="Q100" s="220">
        <f>SUMIFS('PIB Mpal 2015-2022 Cons'!J$5:J$1012,'PIB Mpal 2015-2022 Cons'!$A$5:$A$1012,$W$2,'PIB Mpal 2015-2022 Cons'!$E$5:$E$1012,$A100)</f>
        <v>5.882848181913587</v>
      </c>
      <c r="R100" s="101">
        <f>SUMIFS('PIB Mpal 2015-2022 Cons'!M$5:M$1012,'PIB Mpal 2015-2022 Cons'!$A$5:$A$1012,$W$2,'PIB Mpal 2015-2022 Cons'!$E$5:$E$1012,$A100)</f>
        <v>9.562753459451352</v>
      </c>
      <c r="S100" s="53">
        <f>SUMIFS('PIB Mpal 2015-2022 Cons'!V$5:V$1012,'PIB Mpal 2015-2022 Cons'!$A$5:$A$1012,$W$2,'PIB Mpal 2015-2022 Cons'!$E$5:$E$1012,$A100)</f>
        <v>92.46108163608905</v>
      </c>
      <c r="T100" s="156">
        <f>SUMIFS('PIB Mpal 2015-2022 Cons'!W$5:W$1012,'PIB Mpal 2015-2022 Cons'!$A$5:$A$1012,$W$2,'PIB Mpal 2015-2022 Cons'!$E$5:$E$1012,$A100)</f>
        <v>107.906683277454</v>
      </c>
      <c r="U100" s="51">
        <f>SUMIFS('PIB Mpal 2015-2022 Cons'!X$5:X$1012,'PIB Mpal 2015-2022 Cons'!$A$5:$A$1012,$W$2,'PIB Mpal 2015-2022 Cons'!$E$5:$E$1012,$A100)</f>
        <v>12.074893753142728</v>
      </c>
      <c r="V100" s="53">
        <f>SUMIFS('PIB Mpal 2015-2022 Cons'!Y$5:Y$1012,'PIB Mpal 2015-2022 Cons'!$A$5:$A$1012,$W$2,'PIB Mpal 2015-2022 Cons'!$E$5:$E$1012,$A100)</f>
        <v>119.98157703059672</v>
      </c>
      <c r="W100" s="94">
        <f t="shared" si="18"/>
        <v>0.0008181270434543617</v>
      </c>
      <c r="X100" s="273">
        <f>INDEX(POBLACION!$C$4:$W$128,MATCH(A100,POBLACION!$A$4:$A$128,0),MATCH($W$2,POBLACION!$C$3:$W$3,0))</f>
        <v>13564</v>
      </c>
      <c r="Y100" s="263">
        <f t="shared" si="19"/>
        <v>7955.373287927897</v>
      </c>
      <c r="Z100" s="275">
        <f t="shared" si="20"/>
        <v>8845.589577602235</v>
      </c>
      <c r="AA100" s="278">
        <f t="shared" si="21"/>
        <v>3.900660562748622</v>
      </c>
      <c r="AB100" s="278">
        <f t="shared" si="21"/>
        <v>3.946726784873324</v>
      </c>
    </row>
    <row r="101" spans="1:28" ht="15">
      <c r="A101" s="35" t="s">
        <v>278</v>
      </c>
      <c r="B101" s="32" t="s">
        <v>118</v>
      </c>
      <c r="C101" s="33" t="s">
        <v>413</v>
      </c>
      <c r="D101" s="32" t="s">
        <v>142</v>
      </c>
      <c r="E101" s="51">
        <f>SUMIFS('PIB Mpal 2015-2022 Cons'!H$5:H$1012,'PIB Mpal 2015-2022 Cons'!$A$5:$A$1012,$W$2,'PIB Mpal 2015-2022 Cons'!$E$5:$E$1012,$A101)</f>
        <v>7.014796784337632</v>
      </c>
      <c r="F101" s="51">
        <f>SUMIFS('PIB Mpal 2015-2022 Cons'!I$5:I$1012,'PIB Mpal 2015-2022 Cons'!$A$5:$A$1012,$W$2,'PIB Mpal 2015-2022 Cons'!$E$5:$E$1012,$A101)</f>
        <v>3.6015614832195886</v>
      </c>
      <c r="G101" s="51">
        <f>SUMIFS('PIB Mpal 2015-2022 Cons'!K$5:K$1012,'PIB Mpal 2015-2022 Cons'!$A$5:$A$1012,$W$2,'PIB Mpal 2015-2022 Cons'!$E$5:$E$1012,$A101)</f>
        <v>3.422644420649551</v>
      </c>
      <c r="H101" s="51">
        <f>SUMIFS('PIB Mpal 2015-2022 Cons'!L$5:L$1012,'PIB Mpal 2015-2022 Cons'!$A$5:$A$1012,$W$2,'PIB Mpal 2015-2022 Cons'!$E$5:$E$1012,$A101)</f>
        <v>12.645678871895944</v>
      </c>
      <c r="I101" s="51">
        <f>SUMIFS('PIB Mpal 2015-2022 Cons'!N$5:N$1012,'PIB Mpal 2015-2022 Cons'!$A$5:$A$1012,$W$2,'PIB Mpal 2015-2022 Cons'!$E$5:$E$1012,$A101)</f>
        <v>39.751812450521214</v>
      </c>
      <c r="J101" s="51">
        <f>SUMIFS('PIB Mpal 2015-2022 Cons'!O$5:O$1012,'PIB Mpal 2015-2022 Cons'!$A$5:$A$1012,$W$2,'PIB Mpal 2015-2022 Cons'!$E$5:$E$1012,$A101)</f>
        <v>42.03491234088568</v>
      </c>
      <c r="K101" s="51">
        <f>SUMIFS('PIB Mpal 2015-2022 Cons'!P$5:P$1012,'PIB Mpal 2015-2022 Cons'!$A$5:$A$1012,$W$2,'PIB Mpal 2015-2022 Cons'!$E$5:$E$1012,$A101)</f>
        <v>6.341595343376831</v>
      </c>
      <c r="L101" s="51">
        <f>SUMIFS('PIB Mpal 2015-2022 Cons'!Q$5:Q$1012,'PIB Mpal 2015-2022 Cons'!$A$5:$A$1012,$W$2,'PIB Mpal 2015-2022 Cons'!$E$5:$E$1012,$A101)</f>
        <v>2.5684506655682777</v>
      </c>
      <c r="M101" s="51">
        <f>SUMIFS('PIB Mpal 2015-2022 Cons'!R$5:R$1012,'PIB Mpal 2015-2022 Cons'!$A$5:$A$1012,$W$2,'PIB Mpal 2015-2022 Cons'!$E$5:$E$1012,$A101)</f>
        <v>22.88959869583951</v>
      </c>
      <c r="N101" s="51">
        <f>SUMIFS('PIB Mpal 2015-2022 Cons'!S$5:S$1012,'PIB Mpal 2015-2022 Cons'!$A$5:$A$1012,$W$2,'PIB Mpal 2015-2022 Cons'!$E$5:$E$1012,$A101)</f>
        <v>28.14486315357338</v>
      </c>
      <c r="O101" s="51">
        <f>SUMIFS('PIB Mpal 2015-2022 Cons'!T$5:T$1012,'PIB Mpal 2015-2022 Cons'!$A$5:$A$1012,$W$2,'PIB Mpal 2015-2022 Cons'!$E$5:$E$1012,$A101)</f>
        <v>28.385184738635786</v>
      </c>
      <c r="P101" s="153">
        <f>SUMIFS('PIB Mpal 2015-2022 Cons'!U$5:U$1012,'PIB Mpal 2015-2022 Cons'!$A$5:$A$1012,$W$2,'PIB Mpal 2015-2022 Cons'!$E$5:$E$1012,$A101)</f>
        <v>10.18194422912874</v>
      </c>
      <c r="Q101" s="220">
        <f>SUMIFS('PIB Mpal 2015-2022 Cons'!J$5:J$1012,'PIB Mpal 2015-2022 Cons'!$A$5:$A$1012,$W$2,'PIB Mpal 2015-2022 Cons'!$E$5:$E$1012,$A101)</f>
        <v>10.61635826755722</v>
      </c>
      <c r="R101" s="101">
        <f>SUMIFS('PIB Mpal 2015-2022 Cons'!M$5:M$1012,'PIB Mpal 2015-2022 Cons'!$A$5:$A$1012,$W$2,'PIB Mpal 2015-2022 Cons'!$E$5:$E$1012,$A101)</f>
        <v>16.068323292545497</v>
      </c>
      <c r="S101" s="53">
        <f>SUMIFS('PIB Mpal 2015-2022 Cons'!V$5:V$1012,'PIB Mpal 2015-2022 Cons'!$A$5:$A$1012,$W$2,'PIB Mpal 2015-2022 Cons'!$E$5:$E$1012,$A101)</f>
        <v>180.29836161752942</v>
      </c>
      <c r="T101" s="156">
        <f>SUMIFS('PIB Mpal 2015-2022 Cons'!W$5:W$1012,'PIB Mpal 2015-2022 Cons'!$A$5:$A$1012,$W$2,'PIB Mpal 2015-2022 Cons'!$E$5:$E$1012,$A101)</f>
        <v>206.98304317763214</v>
      </c>
      <c r="U101" s="51">
        <f>SUMIFS('PIB Mpal 2015-2022 Cons'!X$5:X$1012,'PIB Mpal 2015-2022 Cons'!$A$5:$A$1012,$W$2,'PIB Mpal 2015-2022 Cons'!$E$5:$E$1012,$A101)</f>
        <v>22.927303203939587</v>
      </c>
      <c r="V101" s="53">
        <f>SUMIFS('PIB Mpal 2015-2022 Cons'!Y$5:Y$1012,'PIB Mpal 2015-2022 Cons'!$A$5:$A$1012,$W$2,'PIB Mpal 2015-2022 Cons'!$E$5:$E$1012,$A101)</f>
        <v>229.91034638157174</v>
      </c>
      <c r="W101" s="94">
        <f t="shared" si="18"/>
        <v>0.0015677062812464687</v>
      </c>
      <c r="X101" s="273">
        <f>INDEX(POBLACION!$C$4:$W$128,MATCH(A101,POBLACION!$A$4:$A$128,0),MATCH($W$2,POBLACION!$C$3:$W$3,0))</f>
        <v>16352</v>
      </c>
      <c r="Y101" s="263">
        <f t="shared" si="19"/>
        <v>12657.964969277895</v>
      </c>
      <c r="Z101" s="275">
        <f t="shared" si="20"/>
        <v>14060.074998873026</v>
      </c>
      <c r="AA101" s="278">
        <f t="shared" si="21"/>
        <v>4.102363889436935</v>
      </c>
      <c r="AB101" s="278">
        <f t="shared" si="21"/>
        <v>4.147987637291902</v>
      </c>
    </row>
    <row r="102" spans="1:28" ht="15">
      <c r="A102" s="35" t="s">
        <v>279</v>
      </c>
      <c r="B102" s="32" t="s">
        <v>118</v>
      </c>
      <c r="C102" s="33" t="s">
        <v>413</v>
      </c>
      <c r="D102" s="32" t="s">
        <v>143</v>
      </c>
      <c r="E102" s="51">
        <f>SUMIFS('PIB Mpal 2015-2022 Cons'!H$5:H$1012,'PIB Mpal 2015-2022 Cons'!$A$5:$A$1012,$W$2,'PIB Mpal 2015-2022 Cons'!$E$5:$E$1012,$A102)</f>
        <v>87.07245773807472</v>
      </c>
      <c r="F102" s="51">
        <f>SUMIFS('PIB Mpal 2015-2022 Cons'!I$5:I$1012,'PIB Mpal 2015-2022 Cons'!$A$5:$A$1012,$W$2,'PIB Mpal 2015-2022 Cons'!$E$5:$E$1012,$A102)</f>
        <v>0</v>
      </c>
      <c r="G102" s="51">
        <f>SUMIFS('PIB Mpal 2015-2022 Cons'!K$5:K$1012,'PIB Mpal 2015-2022 Cons'!$A$5:$A$1012,$W$2,'PIB Mpal 2015-2022 Cons'!$E$5:$E$1012,$A102)</f>
        <v>7.0842701183183845</v>
      </c>
      <c r="H102" s="51">
        <f>SUMIFS('PIB Mpal 2015-2022 Cons'!L$5:L$1012,'PIB Mpal 2015-2022 Cons'!$A$5:$A$1012,$W$2,'PIB Mpal 2015-2022 Cons'!$E$5:$E$1012,$A102)</f>
        <v>11.458565158275537</v>
      </c>
      <c r="I102" s="51">
        <f>SUMIFS('PIB Mpal 2015-2022 Cons'!N$5:N$1012,'PIB Mpal 2015-2022 Cons'!$A$5:$A$1012,$W$2,'PIB Mpal 2015-2022 Cons'!$E$5:$E$1012,$A102)</f>
        <v>7.438554908829095</v>
      </c>
      <c r="J102" s="51">
        <f>SUMIFS('PIB Mpal 2015-2022 Cons'!O$5:O$1012,'PIB Mpal 2015-2022 Cons'!$A$5:$A$1012,$W$2,'PIB Mpal 2015-2022 Cons'!$E$5:$E$1012,$A102)</f>
        <v>33.44958029173736</v>
      </c>
      <c r="K102" s="51">
        <f>SUMIFS('PIB Mpal 2015-2022 Cons'!P$5:P$1012,'PIB Mpal 2015-2022 Cons'!$A$5:$A$1012,$W$2,'PIB Mpal 2015-2022 Cons'!$E$5:$E$1012,$A102)</f>
        <v>8.02999525829717</v>
      </c>
      <c r="L102" s="51">
        <f>SUMIFS('PIB Mpal 2015-2022 Cons'!Q$5:Q$1012,'PIB Mpal 2015-2022 Cons'!$A$5:$A$1012,$W$2,'PIB Mpal 2015-2022 Cons'!$E$5:$E$1012,$A102)</f>
        <v>3.2471489841960204</v>
      </c>
      <c r="M102" s="51">
        <f>SUMIFS('PIB Mpal 2015-2022 Cons'!R$5:R$1012,'PIB Mpal 2015-2022 Cons'!$A$5:$A$1012,$W$2,'PIB Mpal 2015-2022 Cons'!$E$5:$E$1012,$A102)</f>
        <v>35.43612409745649</v>
      </c>
      <c r="N102" s="51">
        <f>SUMIFS('PIB Mpal 2015-2022 Cons'!S$5:S$1012,'PIB Mpal 2015-2022 Cons'!$A$5:$A$1012,$W$2,'PIB Mpal 2015-2022 Cons'!$E$5:$E$1012,$A102)</f>
        <v>18.776590830470354</v>
      </c>
      <c r="O102" s="51">
        <f>SUMIFS('PIB Mpal 2015-2022 Cons'!T$5:T$1012,'PIB Mpal 2015-2022 Cons'!$A$5:$A$1012,$W$2,'PIB Mpal 2015-2022 Cons'!$E$5:$E$1012,$A102)</f>
        <v>32.77287925391944</v>
      </c>
      <c r="P102" s="153">
        <f>SUMIFS('PIB Mpal 2015-2022 Cons'!U$5:U$1012,'PIB Mpal 2015-2022 Cons'!$A$5:$A$1012,$W$2,'PIB Mpal 2015-2022 Cons'!$E$5:$E$1012,$A102)</f>
        <v>13.212614232899602</v>
      </c>
      <c r="Q102" s="220">
        <f>SUMIFS('PIB Mpal 2015-2022 Cons'!J$5:J$1012,'PIB Mpal 2015-2022 Cons'!$A$5:$A$1012,$W$2,'PIB Mpal 2015-2022 Cons'!$E$5:$E$1012,$A102)</f>
        <v>87.07245773807472</v>
      </c>
      <c r="R102" s="101">
        <f>SUMIFS('PIB Mpal 2015-2022 Cons'!M$5:M$1012,'PIB Mpal 2015-2022 Cons'!$A$5:$A$1012,$W$2,'PIB Mpal 2015-2022 Cons'!$E$5:$E$1012,$A102)</f>
        <v>18.54283527659392</v>
      </c>
      <c r="S102" s="53">
        <f>SUMIFS('PIB Mpal 2015-2022 Cons'!V$5:V$1012,'PIB Mpal 2015-2022 Cons'!$A$5:$A$1012,$W$2,'PIB Mpal 2015-2022 Cons'!$E$5:$E$1012,$A102)</f>
        <v>152.36348785780555</v>
      </c>
      <c r="T102" s="156">
        <f>SUMIFS('PIB Mpal 2015-2022 Cons'!W$5:W$1012,'PIB Mpal 2015-2022 Cons'!$A$5:$A$1012,$W$2,'PIB Mpal 2015-2022 Cons'!$E$5:$E$1012,$A102)</f>
        <v>257.9787808724742</v>
      </c>
      <c r="U102" s="51">
        <f>SUMIFS('PIB Mpal 2015-2022 Cons'!X$5:X$1012,'PIB Mpal 2015-2022 Cons'!$A$5:$A$1012,$W$2,'PIB Mpal 2015-2022 Cons'!$E$5:$E$1012,$A102)</f>
        <v>31.572194612568282</v>
      </c>
      <c r="V102" s="53">
        <f>SUMIFS('PIB Mpal 2015-2022 Cons'!Y$5:Y$1012,'PIB Mpal 2015-2022 Cons'!$A$5:$A$1012,$W$2,'PIB Mpal 2015-2022 Cons'!$E$5:$E$1012,$A102)</f>
        <v>289.5509754850425</v>
      </c>
      <c r="W102" s="94">
        <f t="shared" si="18"/>
        <v>0.0019743821457063743</v>
      </c>
      <c r="X102" s="273">
        <f>INDEX(POBLACION!$C$4:$W$128,MATCH(A102,POBLACION!$A$4:$A$128,0),MATCH($W$2,POBLACION!$C$3:$W$3,0))</f>
        <v>23140</v>
      </c>
      <c r="Y102" s="263">
        <f t="shared" si="19"/>
        <v>11148.607643581425</v>
      </c>
      <c r="Z102" s="275">
        <f t="shared" si="20"/>
        <v>12513.006719319037</v>
      </c>
      <c r="AA102" s="278">
        <f t="shared" si="21"/>
        <v>4.04722063146776</v>
      </c>
      <c r="AB102" s="278">
        <f t="shared" si="21"/>
        <v>4.097361677775947</v>
      </c>
    </row>
    <row r="103" spans="1:28" ht="15.75" thickBot="1">
      <c r="A103" s="35" t="s">
        <v>280</v>
      </c>
      <c r="B103" s="64" t="s">
        <v>118</v>
      </c>
      <c r="C103" s="63" t="s">
        <v>370</v>
      </c>
      <c r="D103" s="64" t="s">
        <v>144</v>
      </c>
      <c r="E103" s="98">
        <f>SUMIFS('PIB Mpal 2015-2022 Cons'!H$5:H$1012,'PIB Mpal 2015-2022 Cons'!$A$5:$A$1012,$W$2,'PIB Mpal 2015-2022 Cons'!$E$5:$E$1012,$A103)</f>
        <v>125.75051065183868</v>
      </c>
      <c r="F103" s="98">
        <f>SUMIFS('PIB Mpal 2015-2022 Cons'!I$5:I$1012,'PIB Mpal 2015-2022 Cons'!$A$5:$A$1012,$W$2,'PIB Mpal 2015-2022 Cons'!$E$5:$E$1012,$A103)</f>
        <v>104.4337509089459</v>
      </c>
      <c r="G103" s="98">
        <f>SUMIFS('PIB Mpal 2015-2022 Cons'!K$5:K$1012,'PIB Mpal 2015-2022 Cons'!$A$5:$A$1012,$W$2,'PIB Mpal 2015-2022 Cons'!$E$5:$E$1012,$A103)</f>
        <v>295.00064546816304</v>
      </c>
      <c r="H103" s="98">
        <f>SUMIFS('PIB Mpal 2015-2022 Cons'!L$5:L$1012,'PIB Mpal 2015-2022 Cons'!$A$5:$A$1012,$W$2,'PIB Mpal 2015-2022 Cons'!$E$5:$E$1012,$A103)</f>
        <v>15.27283381666244</v>
      </c>
      <c r="I103" s="98">
        <f>SUMIFS('PIB Mpal 2015-2022 Cons'!N$5:N$1012,'PIB Mpal 2015-2022 Cons'!$A$5:$A$1012,$W$2,'PIB Mpal 2015-2022 Cons'!$E$5:$E$1012,$A103)</f>
        <v>59.83215309170611</v>
      </c>
      <c r="J103" s="98">
        <f>SUMIFS('PIB Mpal 2015-2022 Cons'!O$5:O$1012,'PIB Mpal 2015-2022 Cons'!$A$5:$A$1012,$W$2,'PIB Mpal 2015-2022 Cons'!$E$5:$E$1012,$A103)</f>
        <v>46.29135894757614</v>
      </c>
      <c r="K103" s="98">
        <f>SUMIFS('PIB Mpal 2015-2022 Cons'!P$5:P$1012,'PIB Mpal 2015-2022 Cons'!$A$5:$A$1012,$W$2,'PIB Mpal 2015-2022 Cons'!$E$5:$E$1012,$A103)</f>
        <v>11.65278669012487</v>
      </c>
      <c r="L103" s="98">
        <f>SUMIFS('PIB Mpal 2015-2022 Cons'!Q$5:Q$1012,'PIB Mpal 2015-2022 Cons'!$A$5:$A$1012,$W$2,'PIB Mpal 2015-2022 Cons'!$E$5:$E$1012,$A103)</f>
        <v>8.40329095877896</v>
      </c>
      <c r="M103" s="98">
        <f>SUMIFS('PIB Mpal 2015-2022 Cons'!R$5:R$1012,'PIB Mpal 2015-2022 Cons'!$A$5:$A$1012,$W$2,'PIB Mpal 2015-2022 Cons'!$E$5:$E$1012,$A103)</f>
        <v>34.68361876684344</v>
      </c>
      <c r="N103" s="98">
        <f>SUMIFS('PIB Mpal 2015-2022 Cons'!S$5:S$1012,'PIB Mpal 2015-2022 Cons'!$A$5:$A$1012,$W$2,'PIB Mpal 2015-2022 Cons'!$E$5:$E$1012,$A103)</f>
        <v>76.58611448738336</v>
      </c>
      <c r="O103" s="98">
        <f>SUMIFS('PIB Mpal 2015-2022 Cons'!T$5:T$1012,'PIB Mpal 2015-2022 Cons'!$A$5:$A$1012,$W$2,'PIB Mpal 2015-2022 Cons'!$E$5:$E$1012,$A103)</f>
        <v>53.37698687930076</v>
      </c>
      <c r="P103" s="154">
        <f>SUMIFS('PIB Mpal 2015-2022 Cons'!U$5:U$1012,'PIB Mpal 2015-2022 Cons'!$A$5:$A$1012,$W$2,'PIB Mpal 2015-2022 Cons'!$E$5:$E$1012,$A103)</f>
        <v>17.85051537018766</v>
      </c>
      <c r="Q103" s="220">
        <f>SUMIFS('PIB Mpal 2015-2022 Cons'!J$5:J$1012,'PIB Mpal 2015-2022 Cons'!$A$5:$A$1012,$W$2,'PIB Mpal 2015-2022 Cons'!$E$5:$E$1012,$A103)</f>
        <v>230.1842615607846</v>
      </c>
      <c r="R103" s="101">
        <f>SUMIFS('PIB Mpal 2015-2022 Cons'!M$5:M$1012,'PIB Mpal 2015-2022 Cons'!$A$5:$A$1012,$W$2,'PIB Mpal 2015-2022 Cons'!$E$5:$E$1012,$A103)</f>
        <v>310.2734792848255</v>
      </c>
      <c r="S103" s="99">
        <f>SUMIFS('PIB Mpal 2015-2022 Cons'!V$5:V$1012,'PIB Mpal 2015-2022 Cons'!$A$5:$A$1012,$W$2,'PIB Mpal 2015-2022 Cons'!$E$5:$E$1012,$A103)</f>
        <v>308.6768251919013</v>
      </c>
      <c r="T103" s="157">
        <f>SUMIFS('PIB Mpal 2015-2022 Cons'!W$5:W$1012,'PIB Mpal 2015-2022 Cons'!$A$5:$A$1012,$W$2,'PIB Mpal 2015-2022 Cons'!$E$5:$E$1012,$A103)</f>
        <v>849.1345660375114</v>
      </c>
      <c r="U103" s="98">
        <f>SUMIFS('PIB Mpal 2015-2022 Cons'!X$5:X$1012,'PIB Mpal 2015-2022 Cons'!$A$5:$A$1012,$W$2,'PIB Mpal 2015-2022 Cons'!$E$5:$E$1012,$A103)</f>
        <v>103.57876320920023</v>
      </c>
      <c r="V103" s="99">
        <f>SUMIFS('PIB Mpal 2015-2022 Cons'!Y$5:Y$1012,'PIB Mpal 2015-2022 Cons'!$A$5:$A$1012,$W$2,'PIB Mpal 2015-2022 Cons'!$E$5:$E$1012,$A103)</f>
        <v>952.7133292467116</v>
      </c>
      <c r="W103" s="100">
        <f t="shared" si="18"/>
        <v>0.006496335175836266</v>
      </c>
      <c r="X103" s="273">
        <f>INDEX(POBLACION!$C$4:$W$128,MATCH(A103,POBLACION!$A$4:$A$128,0),MATCH($W$2,POBLACION!$C$3:$W$3,0))</f>
        <v>37850</v>
      </c>
      <c r="Y103" s="263">
        <f t="shared" si="19"/>
        <v>22434.202537318663</v>
      </c>
      <c r="Z103" s="275">
        <f t="shared" si="20"/>
        <v>25170.761670983135</v>
      </c>
      <c r="AA103" s="278">
        <f t="shared" si="21"/>
        <v>4.350910636392049</v>
      </c>
      <c r="AB103" s="278">
        <f t="shared" si="21"/>
        <v>4.400896357562669</v>
      </c>
    </row>
    <row r="104" spans="1:28" ht="15.75" thickBot="1">
      <c r="A104" s="118" t="s">
        <v>145</v>
      </c>
      <c r="B104" s="121" t="s">
        <v>373</v>
      </c>
      <c r="C104" s="119"/>
      <c r="D104" s="114"/>
      <c r="E104" s="115">
        <f>SUM(E105:E127)</f>
        <v>1511.0554625474335</v>
      </c>
      <c r="F104" s="115">
        <f aca="true" t="shared" si="24" ref="F104:V104">SUM(F105:F127)</f>
        <v>251.08620193404275</v>
      </c>
      <c r="G104" s="115">
        <f t="shared" si="24"/>
        <v>388.2421483034672</v>
      </c>
      <c r="H104" s="115">
        <f t="shared" si="24"/>
        <v>402.4508898435954</v>
      </c>
      <c r="I104" s="115">
        <f t="shared" si="24"/>
        <v>215.3950509944194</v>
      </c>
      <c r="J104" s="115">
        <f t="shared" si="24"/>
        <v>723.6775099873855</v>
      </c>
      <c r="K104" s="115">
        <f t="shared" si="24"/>
        <v>156.46791758187447</v>
      </c>
      <c r="L104" s="115">
        <f t="shared" si="24"/>
        <v>105.90667382239337</v>
      </c>
      <c r="M104" s="115">
        <f t="shared" si="24"/>
        <v>445.38425555871925</v>
      </c>
      <c r="N104" s="115">
        <f t="shared" si="24"/>
        <v>429.87217140657333</v>
      </c>
      <c r="O104" s="115">
        <f t="shared" si="24"/>
        <v>669.2553510841316</v>
      </c>
      <c r="P104" s="125">
        <f t="shared" si="24"/>
        <v>235.74286076257482</v>
      </c>
      <c r="Q104" s="196">
        <f t="shared" si="24"/>
        <v>1762.1416644814763</v>
      </c>
      <c r="R104" s="115">
        <f t="shared" si="24"/>
        <v>790.6930381470626</v>
      </c>
      <c r="S104" s="116">
        <f t="shared" si="24"/>
        <v>2981.7017911980715</v>
      </c>
      <c r="T104" s="189">
        <f t="shared" si="24"/>
        <v>5534.536493826612</v>
      </c>
      <c r="U104" s="115">
        <f t="shared" si="24"/>
        <v>678.9262242374238</v>
      </c>
      <c r="V104" s="116">
        <f t="shared" si="24"/>
        <v>6213.462718064035</v>
      </c>
      <c r="W104" s="117">
        <f t="shared" si="18"/>
        <v>0.042368186924625136</v>
      </c>
      <c r="X104" s="211">
        <f aca="true" t="shared" si="25" ref="X104">SUM(X105:X127)</f>
        <v>381391</v>
      </c>
      <c r="Y104" s="263">
        <f t="shared" si="19"/>
        <v>14511.450175349215</v>
      </c>
      <c r="Z104" s="275">
        <f t="shared" si="20"/>
        <v>16291.581914790948</v>
      </c>
      <c r="AA104" s="278">
        <f t="shared" si="21"/>
        <v>4.161710815034689</v>
      </c>
      <c r="AB104" s="278">
        <f t="shared" si="21"/>
        <v>4.211963256408494</v>
      </c>
    </row>
    <row r="105" spans="1:28" ht="15">
      <c r="A105" s="35" t="s">
        <v>281</v>
      </c>
      <c r="B105" s="103" t="s">
        <v>147</v>
      </c>
      <c r="C105" s="110" t="s">
        <v>368</v>
      </c>
      <c r="D105" s="103" t="s">
        <v>148</v>
      </c>
      <c r="E105" s="111">
        <f>SUMIFS('PIB Mpal 2015-2022 Cons'!H$5:H$1012,'PIB Mpal 2015-2022 Cons'!$A$5:$A$1012,$W$2,'PIB Mpal 2015-2022 Cons'!$E$5:$E$1012,$A105)</f>
        <v>8.940791953045057</v>
      </c>
      <c r="F105" s="111">
        <f>SUMIFS('PIB Mpal 2015-2022 Cons'!I$5:I$1012,'PIB Mpal 2015-2022 Cons'!$A$5:$A$1012,$W$2,'PIB Mpal 2015-2022 Cons'!$E$5:$E$1012,$A105)</f>
        <v>15.199610172657549</v>
      </c>
      <c r="G105" s="111">
        <f>SUMIFS('PIB Mpal 2015-2022 Cons'!K$5:K$1012,'PIB Mpal 2015-2022 Cons'!$A$5:$A$1012,$W$2,'PIB Mpal 2015-2022 Cons'!$E$5:$E$1012,$A105)</f>
        <v>180.19580670792894</v>
      </c>
      <c r="H105" s="111">
        <f>SUMIFS('PIB Mpal 2015-2022 Cons'!L$5:L$1012,'PIB Mpal 2015-2022 Cons'!$A$5:$A$1012,$W$2,'PIB Mpal 2015-2022 Cons'!$E$5:$E$1012,$A105)</f>
        <v>72.28215461607581</v>
      </c>
      <c r="I105" s="111">
        <f>SUMIFS('PIB Mpal 2015-2022 Cons'!N$5:N$1012,'PIB Mpal 2015-2022 Cons'!$A$5:$A$1012,$W$2,'PIB Mpal 2015-2022 Cons'!$E$5:$E$1012,$A105)</f>
        <v>21.906649431638183</v>
      </c>
      <c r="J105" s="111">
        <f>SUMIFS('PIB Mpal 2015-2022 Cons'!O$5:O$1012,'PIB Mpal 2015-2022 Cons'!$A$5:$A$1012,$W$2,'PIB Mpal 2015-2022 Cons'!$E$5:$E$1012,$A105)</f>
        <v>68.80285600693742</v>
      </c>
      <c r="K105" s="111">
        <f>SUMIFS('PIB Mpal 2015-2022 Cons'!P$5:P$1012,'PIB Mpal 2015-2022 Cons'!$A$5:$A$1012,$W$2,'PIB Mpal 2015-2022 Cons'!$E$5:$E$1012,$A105)</f>
        <v>10.994726250006796</v>
      </c>
      <c r="L105" s="111">
        <f>SUMIFS('PIB Mpal 2015-2022 Cons'!Q$5:Q$1012,'PIB Mpal 2015-2022 Cons'!$A$5:$A$1012,$W$2,'PIB Mpal 2015-2022 Cons'!$E$5:$E$1012,$A105)</f>
        <v>6.300973261614094</v>
      </c>
      <c r="M105" s="111">
        <f>SUMIFS('PIB Mpal 2015-2022 Cons'!R$5:R$1012,'PIB Mpal 2015-2022 Cons'!$A$5:$A$1012,$W$2,'PIB Mpal 2015-2022 Cons'!$E$5:$E$1012,$A105)</f>
        <v>33.3975606252837</v>
      </c>
      <c r="N105" s="111">
        <f>SUMIFS('PIB Mpal 2015-2022 Cons'!S$5:S$1012,'PIB Mpal 2015-2022 Cons'!$A$5:$A$1012,$W$2,'PIB Mpal 2015-2022 Cons'!$E$5:$E$1012,$A105)</f>
        <v>42.06693951737206</v>
      </c>
      <c r="O105" s="111">
        <f>SUMIFS('PIB Mpal 2015-2022 Cons'!T$5:T$1012,'PIB Mpal 2015-2022 Cons'!$A$5:$A$1012,$W$2,'PIB Mpal 2015-2022 Cons'!$E$5:$E$1012,$A105)</f>
        <v>48.349124507201466</v>
      </c>
      <c r="P105" s="185">
        <f>SUMIFS('PIB Mpal 2015-2022 Cons'!U$5:U$1012,'PIB Mpal 2015-2022 Cons'!$A$5:$A$1012,$W$2,'PIB Mpal 2015-2022 Cons'!$E$5:$E$1012,$A105)</f>
        <v>18.116086265206963</v>
      </c>
      <c r="Q105" s="220">
        <f>SUMIFS('PIB Mpal 2015-2022 Cons'!J$5:J$1012,'PIB Mpal 2015-2022 Cons'!$A$5:$A$1012,$W$2,'PIB Mpal 2015-2022 Cons'!$E$5:$E$1012,$A105)</f>
        <v>24.140402125702607</v>
      </c>
      <c r="R105" s="101">
        <f>SUMIFS('PIB Mpal 2015-2022 Cons'!M$5:M$1012,'PIB Mpal 2015-2022 Cons'!$A$5:$A$1012,$W$2,'PIB Mpal 2015-2022 Cons'!$E$5:$E$1012,$A105)</f>
        <v>252.47796132400475</v>
      </c>
      <c r="S105" s="112">
        <f>SUMIFS('PIB Mpal 2015-2022 Cons'!V$5:V$1012,'PIB Mpal 2015-2022 Cons'!$A$5:$A$1012,$W$2,'PIB Mpal 2015-2022 Cons'!$E$5:$E$1012,$A105)</f>
        <v>249.9349158652607</v>
      </c>
      <c r="T105" s="190">
        <f>SUMIFS('PIB Mpal 2015-2022 Cons'!W$5:W$1012,'PIB Mpal 2015-2022 Cons'!$A$5:$A$1012,$W$2,'PIB Mpal 2015-2022 Cons'!$E$5:$E$1012,$A105)</f>
        <v>526.5532793149681</v>
      </c>
      <c r="U105" s="111">
        <f>SUMIFS('PIB Mpal 2015-2022 Cons'!X$5:X$1012,'PIB Mpal 2015-2022 Cons'!$A$5:$A$1012,$W$2,'PIB Mpal 2015-2022 Cons'!$E$5:$E$1012,$A105)</f>
        <v>55.124047222984665</v>
      </c>
      <c r="V105" s="112">
        <f>SUMIFS('PIB Mpal 2015-2022 Cons'!Y$5:Y$1012,'PIB Mpal 2015-2022 Cons'!$A$5:$A$1012,$W$2,'PIB Mpal 2015-2022 Cons'!$E$5:$E$1012,$A105)</f>
        <v>581.6773265379528</v>
      </c>
      <c r="W105" s="102">
        <f t="shared" si="18"/>
        <v>0.003966325190771381</v>
      </c>
      <c r="X105" s="273">
        <f>INDEX(POBLACION!$C$4:$W$128,MATCH(A105,POBLACION!$A$4:$A$128,0),MATCH($W$2,POBLACION!$C$3:$W$3,0))</f>
        <v>31851</v>
      </c>
      <c r="Y105" s="263">
        <f t="shared" si="19"/>
        <v>16531.766014095887</v>
      </c>
      <c r="Z105" s="275">
        <f t="shared" si="20"/>
        <v>18262.45099174132</v>
      </c>
      <c r="AA105" s="278">
        <f t="shared" si="21"/>
        <v>4.218319249772861</v>
      </c>
      <c r="AB105" s="278">
        <f t="shared" si="21"/>
        <v>4.261559063491573</v>
      </c>
    </row>
    <row r="106" spans="1:28" ht="15">
      <c r="A106" s="35" t="s">
        <v>282</v>
      </c>
      <c r="B106" s="32" t="s">
        <v>147</v>
      </c>
      <c r="C106" s="33" t="s">
        <v>374</v>
      </c>
      <c r="D106" s="32" t="s">
        <v>150</v>
      </c>
      <c r="E106" s="51">
        <f>SUMIFS('PIB Mpal 2015-2022 Cons'!H$5:H$1012,'PIB Mpal 2015-2022 Cons'!$A$5:$A$1012,$W$2,'PIB Mpal 2015-2022 Cons'!$E$5:$E$1012,$A106)</f>
        <v>65.50527650267402</v>
      </c>
      <c r="F106" s="51">
        <f>SUMIFS('PIB Mpal 2015-2022 Cons'!I$5:I$1012,'PIB Mpal 2015-2022 Cons'!$A$5:$A$1012,$W$2,'PIB Mpal 2015-2022 Cons'!$E$5:$E$1012,$A106)</f>
        <v>33.63195040499968</v>
      </c>
      <c r="G106" s="51">
        <f>SUMIFS('PIB Mpal 2015-2022 Cons'!K$5:K$1012,'PIB Mpal 2015-2022 Cons'!$A$5:$A$1012,$W$2,'PIB Mpal 2015-2022 Cons'!$E$5:$E$1012,$A106)</f>
        <v>36.40241830549737</v>
      </c>
      <c r="H106" s="51">
        <f>SUMIFS('PIB Mpal 2015-2022 Cons'!L$5:L$1012,'PIB Mpal 2015-2022 Cons'!$A$5:$A$1012,$W$2,'PIB Mpal 2015-2022 Cons'!$E$5:$E$1012,$A106)</f>
        <v>90.32766328114087</v>
      </c>
      <c r="I106" s="51">
        <f>SUMIFS('PIB Mpal 2015-2022 Cons'!N$5:N$1012,'PIB Mpal 2015-2022 Cons'!$A$5:$A$1012,$W$2,'PIB Mpal 2015-2022 Cons'!$E$5:$E$1012,$A106)</f>
        <v>17.37970978087028</v>
      </c>
      <c r="J106" s="51">
        <f>SUMIFS('PIB Mpal 2015-2022 Cons'!O$5:O$1012,'PIB Mpal 2015-2022 Cons'!$A$5:$A$1012,$W$2,'PIB Mpal 2015-2022 Cons'!$E$5:$E$1012,$A106)</f>
        <v>84.80834619656378</v>
      </c>
      <c r="K106" s="51">
        <f>SUMIFS('PIB Mpal 2015-2022 Cons'!P$5:P$1012,'PIB Mpal 2015-2022 Cons'!$A$5:$A$1012,$W$2,'PIB Mpal 2015-2022 Cons'!$E$5:$E$1012,$A106)</f>
        <v>17.909376202761422</v>
      </c>
      <c r="L106" s="51">
        <f>SUMIFS('PIB Mpal 2015-2022 Cons'!Q$5:Q$1012,'PIB Mpal 2015-2022 Cons'!$A$5:$A$1012,$W$2,'PIB Mpal 2015-2022 Cons'!$E$5:$E$1012,$A106)</f>
        <v>18.54680719903535</v>
      </c>
      <c r="M106" s="51">
        <f>SUMIFS('PIB Mpal 2015-2022 Cons'!R$5:R$1012,'PIB Mpal 2015-2022 Cons'!$A$5:$A$1012,$W$2,'PIB Mpal 2015-2022 Cons'!$E$5:$E$1012,$A106)</f>
        <v>45.980009885923096</v>
      </c>
      <c r="N106" s="51">
        <f>SUMIFS('PIB Mpal 2015-2022 Cons'!S$5:S$1012,'PIB Mpal 2015-2022 Cons'!$A$5:$A$1012,$W$2,'PIB Mpal 2015-2022 Cons'!$E$5:$E$1012,$A106)</f>
        <v>45.343254862989596</v>
      </c>
      <c r="O106" s="51">
        <f>SUMIFS('PIB Mpal 2015-2022 Cons'!T$5:T$1012,'PIB Mpal 2015-2022 Cons'!$A$5:$A$1012,$W$2,'PIB Mpal 2015-2022 Cons'!$E$5:$E$1012,$A106)</f>
        <v>80.08774809266042</v>
      </c>
      <c r="P106" s="153">
        <f>SUMIFS('PIB Mpal 2015-2022 Cons'!U$5:U$1012,'PIB Mpal 2015-2022 Cons'!$A$5:$A$1012,$W$2,'PIB Mpal 2015-2022 Cons'!$E$5:$E$1012,$A106)</f>
        <v>23.802553617437567</v>
      </c>
      <c r="Q106" s="220">
        <f>SUMIFS('PIB Mpal 2015-2022 Cons'!J$5:J$1012,'PIB Mpal 2015-2022 Cons'!$A$5:$A$1012,$W$2,'PIB Mpal 2015-2022 Cons'!$E$5:$E$1012,$A106)</f>
        <v>99.13722690767369</v>
      </c>
      <c r="R106" s="101">
        <f>SUMIFS('PIB Mpal 2015-2022 Cons'!M$5:M$1012,'PIB Mpal 2015-2022 Cons'!$A$5:$A$1012,$W$2,'PIB Mpal 2015-2022 Cons'!$E$5:$E$1012,$A106)</f>
        <v>126.73008158663825</v>
      </c>
      <c r="S106" s="53">
        <f>SUMIFS('PIB Mpal 2015-2022 Cons'!V$5:V$1012,'PIB Mpal 2015-2022 Cons'!$A$5:$A$1012,$W$2,'PIB Mpal 2015-2022 Cons'!$E$5:$E$1012,$A106)</f>
        <v>333.8578058382415</v>
      </c>
      <c r="T106" s="156">
        <f>SUMIFS('PIB Mpal 2015-2022 Cons'!W$5:W$1012,'PIB Mpal 2015-2022 Cons'!$A$5:$A$1012,$W$2,'PIB Mpal 2015-2022 Cons'!$E$5:$E$1012,$A106)</f>
        <v>559.7251143325535</v>
      </c>
      <c r="U106" s="51">
        <f>SUMIFS('PIB Mpal 2015-2022 Cons'!X$5:X$1012,'PIB Mpal 2015-2022 Cons'!$A$5:$A$1012,$W$2,'PIB Mpal 2015-2022 Cons'!$E$5:$E$1012,$A106)</f>
        <v>63.28575804706652</v>
      </c>
      <c r="V106" s="53">
        <f>SUMIFS('PIB Mpal 2015-2022 Cons'!Y$5:Y$1012,'PIB Mpal 2015-2022 Cons'!$A$5:$A$1012,$W$2,'PIB Mpal 2015-2022 Cons'!$E$5:$E$1012,$A106)</f>
        <v>623.0108723796201</v>
      </c>
      <c r="W106" s="94">
        <f t="shared" si="18"/>
        <v>0.004248169224595883</v>
      </c>
      <c r="X106" s="273">
        <f>INDEX(POBLACION!$C$4:$W$128,MATCH(A106,POBLACION!$A$4:$A$128,0),MATCH($W$2,POBLACION!$C$3:$W$3,0))</f>
        <v>45394</v>
      </c>
      <c r="Y106" s="263">
        <f t="shared" si="19"/>
        <v>12330.37657691663</v>
      </c>
      <c r="Z106" s="275">
        <f t="shared" si="20"/>
        <v>13724.520253329078</v>
      </c>
      <c r="AA106" s="278">
        <f t="shared" si="21"/>
        <v>4.09097634040591</v>
      </c>
      <c r="AB106" s="278">
        <f t="shared" si="21"/>
        <v>4.137497172431903</v>
      </c>
    </row>
    <row r="107" spans="1:28" ht="15">
      <c r="A107" s="35" t="s">
        <v>283</v>
      </c>
      <c r="B107" s="32" t="s">
        <v>147</v>
      </c>
      <c r="C107" s="33" t="s">
        <v>368</v>
      </c>
      <c r="D107" s="32" t="s">
        <v>151</v>
      </c>
      <c r="E107" s="51">
        <f>SUMIFS('PIB Mpal 2015-2022 Cons'!H$5:H$1012,'PIB Mpal 2015-2022 Cons'!$A$5:$A$1012,$W$2,'PIB Mpal 2015-2022 Cons'!$E$5:$E$1012,$A107)</f>
        <v>3.5310736182072318</v>
      </c>
      <c r="F107" s="51">
        <f>SUMIFS('PIB Mpal 2015-2022 Cons'!I$5:I$1012,'PIB Mpal 2015-2022 Cons'!$A$5:$A$1012,$W$2,'PIB Mpal 2015-2022 Cons'!$E$5:$E$1012,$A107)</f>
        <v>3.792433851915187</v>
      </c>
      <c r="G107" s="51">
        <f>SUMIFS('PIB Mpal 2015-2022 Cons'!K$5:K$1012,'PIB Mpal 2015-2022 Cons'!$A$5:$A$1012,$W$2,'PIB Mpal 2015-2022 Cons'!$E$5:$E$1012,$A107)</f>
        <v>3.5670994636950657</v>
      </c>
      <c r="H107" s="51">
        <f>SUMIFS('PIB Mpal 2015-2022 Cons'!L$5:L$1012,'PIB Mpal 2015-2022 Cons'!$A$5:$A$1012,$W$2,'PIB Mpal 2015-2022 Cons'!$E$5:$E$1012,$A107)</f>
        <v>0.5152496594712478</v>
      </c>
      <c r="I107" s="51">
        <f>SUMIFS('PIB Mpal 2015-2022 Cons'!N$5:N$1012,'PIB Mpal 2015-2022 Cons'!$A$5:$A$1012,$W$2,'PIB Mpal 2015-2022 Cons'!$E$5:$E$1012,$A107)</f>
        <v>7.1980759712656495</v>
      </c>
      <c r="J107" s="51">
        <f>SUMIFS('PIB Mpal 2015-2022 Cons'!O$5:O$1012,'PIB Mpal 2015-2022 Cons'!$A$5:$A$1012,$W$2,'PIB Mpal 2015-2022 Cons'!$E$5:$E$1012,$A107)</f>
        <v>7.823281251112053</v>
      </c>
      <c r="K107" s="51">
        <f>SUMIFS('PIB Mpal 2015-2022 Cons'!P$5:P$1012,'PIB Mpal 2015-2022 Cons'!$A$5:$A$1012,$W$2,'PIB Mpal 2015-2022 Cons'!$E$5:$E$1012,$A107)</f>
        <v>2.334872016112898</v>
      </c>
      <c r="L107" s="51">
        <f>SUMIFS('PIB Mpal 2015-2022 Cons'!Q$5:Q$1012,'PIB Mpal 2015-2022 Cons'!$A$5:$A$1012,$W$2,'PIB Mpal 2015-2022 Cons'!$E$5:$E$1012,$A107)</f>
        <v>0.9467797716829656</v>
      </c>
      <c r="M107" s="51">
        <f>SUMIFS('PIB Mpal 2015-2022 Cons'!R$5:R$1012,'PIB Mpal 2015-2022 Cons'!$A$5:$A$1012,$W$2,'PIB Mpal 2015-2022 Cons'!$E$5:$E$1012,$A107)</f>
        <v>6.322172948729723</v>
      </c>
      <c r="N107" s="51">
        <f>SUMIFS('PIB Mpal 2015-2022 Cons'!S$5:S$1012,'PIB Mpal 2015-2022 Cons'!$A$5:$A$1012,$W$2,'PIB Mpal 2015-2022 Cons'!$E$5:$E$1012,$A107)</f>
        <v>7.444781770694616</v>
      </c>
      <c r="O107" s="51">
        <f>SUMIFS('PIB Mpal 2015-2022 Cons'!T$5:T$1012,'PIB Mpal 2015-2022 Cons'!$A$5:$A$1012,$W$2,'PIB Mpal 2015-2022 Cons'!$E$5:$E$1012,$A107)</f>
        <v>9.370996808780909</v>
      </c>
      <c r="P107" s="153">
        <f>SUMIFS('PIB Mpal 2015-2022 Cons'!U$5:U$1012,'PIB Mpal 2015-2022 Cons'!$A$5:$A$1012,$W$2,'PIB Mpal 2015-2022 Cons'!$E$5:$E$1012,$A107)</f>
        <v>3.5488964045026266</v>
      </c>
      <c r="Q107" s="220">
        <f>SUMIFS('PIB Mpal 2015-2022 Cons'!J$5:J$1012,'PIB Mpal 2015-2022 Cons'!$A$5:$A$1012,$W$2,'PIB Mpal 2015-2022 Cons'!$E$5:$E$1012,$A107)</f>
        <v>7.3235074701224185</v>
      </c>
      <c r="R107" s="101">
        <f>SUMIFS('PIB Mpal 2015-2022 Cons'!M$5:M$1012,'PIB Mpal 2015-2022 Cons'!$A$5:$A$1012,$W$2,'PIB Mpal 2015-2022 Cons'!$E$5:$E$1012,$A107)</f>
        <v>4.082349123166313</v>
      </c>
      <c r="S107" s="53">
        <f>SUMIFS('PIB Mpal 2015-2022 Cons'!V$5:V$1012,'PIB Mpal 2015-2022 Cons'!$A$5:$A$1012,$W$2,'PIB Mpal 2015-2022 Cons'!$E$5:$E$1012,$A107)</f>
        <v>44.98985694288144</v>
      </c>
      <c r="T107" s="156">
        <f>SUMIFS('PIB Mpal 2015-2022 Cons'!W$5:W$1012,'PIB Mpal 2015-2022 Cons'!$A$5:$A$1012,$W$2,'PIB Mpal 2015-2022 Cons'!$E$5:$E$1012,$A107)</f>
        <v>56.39571353617018</v>
      </c>
      <c r="U107" s="51">
        <f>SUMIFS('PIB Mpal 2015-2022 Cons'!X$5:X$1012,'PIB Mpal 2015-2022 Cons'!$A$5:$A$1012,$W$2,'PIB Mpal 2015-2022 Cons'!$E$5:$E$1012,$A107)</f>
        <v>6.394331873594453</v>
      </c>
      <c r="V107" s="53">
        <f>SUMIFS('PIB Mpal 2015-2022 Cons'!Y$5:Y$1012,'PIB Mpal 2015-2022 Cons'!$A$5:$A$1012,$W$2,'PIB Mpal 2015-2022 Cons'!$E$5:$E$1012,$A107)</f>
        <v>62.79004540976463</v>
      </c>
      <c r="W107" s="94">
        <f t="shared" si="18"/>
        <v>0.00042815101685449457</v>
      </c>
      <c r="X107" s="273">
        <f>INDEX(POBLACION!$C$4:$W$128,MATCH(A107,POBLACION!$A$4:$A$128,0),MATCH($W$2,POBLACION!$C$3:$W$3,0))</f>
        <v>6010</v>
      </c>
      <c r="Y107" s="263">
        <f t="shared" si="19"/>
        <v>9383.646179063258</v>
      </c>
      <c r="Z107" s="275">
        <f t="shared" si="20"/>
        <v>10447.594910110587</v>
      </c>
      <c r="AA107" s="278">
        <f t="shared" si="21"/>
        <v>3.9723716238541287</v>
      </c>
      <c r="AB107" s="278">
        <f t="shared" si="21"/>
        <v>4.019016325137518</v>
      </c>
    </row>
    <row r="108" spans="1:28" ht="15">
      <c r="A108" s="35" t="s">
        <v>284</v>
      </c>
      <c r="B108" s="32" t="s">
        <v>147</v>
      </c>
      <c r="C108" s="33" t="s">
        <v>374</v>
      </c>
      <c r="D108" s="32" t="s">
        <v>152</v>
      </c>
      <c r="E108" s="51">
        <f>SUMIFS('PIB Mpal 2015-2022 Cons'!H$5:H$1012,'PIB Mpal 2015-2022 Cons'!$A$5:$A$1012,$W$2,'PIB Mpal 2015-2022 Cons'!$E$5:$E$1012,$A108)</f>
        <v>73.95882072769243</v>
      </c>
      <c r="F108" s="51">
        <f>SUMIFS('PIB Mpal 2015-2022 Cons'!I$5:I$1012,'PIB Mpal 2015-2022 Cons'!$A$5:$A$1012,$W$2,'PIB Mpal 2015-2022 Cons'!$E$5:$E$1012,$A108)</f>
        <v>0</v>
      </c>
      <c r="G108" s="51">
        <f>SUMIFS('PIB Mpal 2015-2022 Cons'!K$5:K$1012,'PIB Mpal 2015-2022 Cons'!$A$5:$A$1012,$W$2,'PIB Mpal 2015-2022 Cons'!$E$5:$E$1012,$A108)</f>
        <v>6.376901098729873</v>
      </c>
      <c r="H108" s="51">
        <f>SUMIFS('PIB Mpal 2015-2022 Cons'!L$5:L$1012,'PIB Mpal 2015-2022 Cons'!$A$5:$A$1012,$W$2,'PIB Mpal 2015-2022 Cons'!$E$5:$E$1012,$A108)</f>
        <v>6.501900721816232</v>
      </c>
      <c r="I108" s="51">
        <f>SUMIFS('PIB Mpal 2015-2022 Cons'!N$5:N$1012,'PIB Mpal 2015-2022 Cons'!$A$5:$A$1012,$W$2,'PIB Mpal 2015-2022 Cons'!$E$5:$E$1012,$A108)</f>
        <v>6.02344773609828</v>
      </c>
      <c r="J108" s="51">
        <f>SUMIFS('PIB Mpal 2015-2022 Cons'!O$5:O$1012,'PIB Mpal 2015-2022 Cons'!$A$5:$A$1012,$W$2,'PIB Mpal 2015-2022 Cons'!$E$5:$E$1012,$A108)</f>
        <v>20.398165714414016</v>
      </c>
      <c r="K108" s="51">
        <f>SUMIFS('PIB Mpal 2015-2022 Cons'!P$5:P$1012,'PIB Mpal 2015-2022 Cons'!$A$5:$A$1012,$W$2,'PIB Mpal 2015-2022 Cons'!$E$5:$E$1012,$A108)</f>
        <v>4.363443625109997</v>
      </c>
      <c r="L108" s="51">
        <f>SUMIFS('PIB Mpal 2015-2022 Cons'!Q$5:Q$1012,'PIB Mpal 2015-2022 Cons'!$A$5:$A$1012,$W$2,'PIB Mpal 2015-2022 Cons'!$E$5:$E$1012,$A108)</f>
        <v>1.6884513603040725</v>
      </c>
      <c r="M108" s="51">
        <f>SUMIFS('PIB Mpal 2015-2022 Cons'!R$5:R$1012,'PIB Mpal 2015-2022 Cons'!$A$5:$A$1012,$W$2,'PIB Mpal 2015-2022 Cons'!$E$5:$E$1012,$A108)</f>
        <v>11.249379961294823</v>
      </c>
      <c r="N108" s="51">
        <f>SUMIFS('PIB Mpal 2015-2022 Cons'!S$5:S$1012,'PIB Mpal 2015-2022 Cons'!$A$5:$A$1012,$W$2,'PIB Mpal 2015-2022 Cons'!$E$5:$E$1012,$A108)</f>
        <v>11.31963517807526</v>
      </c>
      <c r="O108" s="51">
        <f>SUMIFS('PIB Mpal 2015-2022 Cons'!T$5:T$1012,'PIB Mpal 2015-2022 Cons'!$A$5:$A$1012,$W$2,'PIB Mpal 2015-2022 Cons'!$E$5:$E$1012,$A108)</f>
        <v>17.0481217956757</v>
      </c>
      <c r="P108" s="153">
        <f>SUMIFS('PIB Mpal 2015-2022 Cons'!U$5:U$1012,'PIB Mpal 2015-2022 Cons'!$A$5:$A$1012,$W$2,'PIB Mpal 2015-2022 Cons'!$E$5:$E$1012,$A108)</f>
        <v>5.557527715289281</v>
      </c>
      <c r="Q108" s="220">
        <f>SUMIFS('PIB Mpal 2015-2022 Cons'!J$5:J$1012,'PIB Mpal 2015-2022 Cons'!$A$5:$A$1012,$W$2,'PIB Mpal 2015-2022 Cons'!$E$5:$E$1012,$A108)</f>
        <v>73.95882072769243</v>
      </c>
      <c r="R108" s="101">
        <f>SUMIFS('PIB Mpal 2015-2022 Cons'!M$5:M$1012,'PIB Mpal 2015-2022 Cons'!$A$5:$A$1012,$W$2,'PIB Mpal 2015-2022 Cons'!$E$5:$E$1012,$A108)</f>
        <v>12.878801820546105</v>
      </c>
      <c r="S108" s="53">
        <f>SUMIFS('PIB Mpal 2015-2022 Cons'!V$5:V$1012,'PIB Mpal 2015-2022 Cons'!$A$5:$A$1012,$W$2,'PIB Mpal 2015-2022 Cons'!$E$5:$E$1012,$A108)</f>
        <v>77.64817308626144</v>
      </c>
      <c r="T108" s="156">
        <f>SUMIFS('PIB Mpal 2015-2022 Cons'!W$5:W$1012,'PIB Mpal 2015-2022 Cons'!$A$5:$A$1012,$W$2,'PIB Mpal 2015-2022 Cons'!$E$5:$E$1012,$A108)</f>
        <v>164.48579563449996</v>
      </c>
      <c r="U108" s="51">
        <f>SUMIFS('PIB Mpal 2015-2022 Cons'!X$5:X$1012,'PIB Mpal 2015-2022 Cons'!$A$5:$A$1012,$W$2,'PIB Mpal 2015-2022 Cons'!$E$5:$E$1012,$A108)</f>
        <v>21.52400702218368</v>
      </c>
      <c r="V108" s="53">
        <f>SUMIFS('PIB Mpal 2015-2022 Cons'!Y$5:Y$1012,'PIB Mpal 2015-2022 Cons'!$A$5:$A$1012,$W$2,'PIB Mpal 2015-2022 Cons'!$E$5:$E$1012,$A108)</f>
        <v>186.00980265668363</v>
      </c>
      <c r="W108" s="94">
        <f t="shared" si="18"/>
        <v>0.0012683584735866094</v>
      </c>
      <c r="X108" s="273">
        <f>INDEX(POBLACION!$C$4:$W$128,MATCH(A108,POBLACION!$A$4:$A$128,0),MATCH($W$2,POBLACION!$C$3:$W$3,0))</f>
        <v>10718</v>
      </c>
      <c r="Y108" s="263">
        <f t="shared" si="19"/>
        <v>15346.687407585368</v>
      </c>
      <c r="Z108" s="275">
        <f t="shared" si="20"/>
        <v>17354.89854979321</v>
      </c>
      <c r="AA108" s="278">
        <f t="shared" si="21"/>
        <v>4.18601464718382</v>
      </c>
      <c r="AB108" s="278">
        <f t="shared" si="21"/>
        <v>4.239422079292722</v>
      </c>
    </row>
    <row r="109" spans="1:28" ht="15">
      <c r="A109" s="35" t="s">
        <v>285</v>
      </c>
      <c r="B109" s="32" t="s">
        <v>147</v>
      </c>
      <c r="C109" s="33" t="s">
        <v>368</v>
      </c>
      <c r="D109" s="32" t="s">
        <v>154</v>
      </c>
      <c r="E109" s="51">
        <f>SUMIFS('PIB Mpal 2015-2022 Cons'!H$5:H$1012,'PIB Mpal 2015-2022 Cons'!$A$5:$A$1012,$W$2,'PIB Mpal 2015-2022 Cons'!$E$5:$E$1012,$A109)</f>
        <v>84.12864555286015</v>
      </c>
      <c r="F109" s="51">
        <f>SUMIFS('PIB Mpal 2015-2022 Cons'!I$5:I$1012,'PIB Mpal 2015-2022 Cons'!$A$5:$A$1012,$W$2,'PIB Mpal 2015-2022 Cons'!$E$5:$E$1012,$A109)</f>
        <v>0</v>
      </c>
      <c r="G109" s="51">
        <f>SUMIFS('PIB Mpal 2015-2022 Cons'!K$5:K$1012,'PIB Mpal 2015-2022 Cons'!$A$5:$A$1012,$W$2,'PIB Mpal 2015-2022 Cons'!$E$5:$E$1012,$A109)</f>
        <v>2.294947262999864</v>
      </c>
      <c r="H109" s="51">
        <f>SUMIFS('PIB Mpal 2015-2022 Cons'!L$5:L$1012,'PIB Mpal 2015-2022 Cons'!$A$5:$A$1012,$W$2,'PIB Mpal 2015-2022 Cons'!$E$5:$E$1012,$A109)</f>
        <v>13.593847338572262</v>
      </c>
      <c r="I109" s="51">
        <f>SUMIFS('PIB Mpal 2015-2022 Cons'!N$5:N$1012,'PIB Mpal 2015-2022 Cons'!$A$5:$A$1012,$W$2,'PIB Mpal 2015-2022 Cons'!$E$5:$E$1012,$A109)</f>
        <v>7.353155212407456</v>
      </c>
      <c r="J109" s="51">
        <f>SUMIFS('PIB Mpal 2015-2022 Cons'!O$5:O$1012,'PIB Mpal 2015-2022 Cons'!$A$5:$A$1012,$W$2,'PIB Mpal 2015-2022 Cons'!$E$5:$E$1012,$A109)</f>
        <v>23.813126063631795</v>
      </c>
      <c r="K109" s="51">
        <f>SUMIFS('PIB Mpal 2015-2022 Cons'!P$5:P$1012,'PIB Mpal 2015-2022 Cons'!$A$5:$A$1012,$W$2,'PIB Mpal 2015-2022 Cons'!$E$5:$E$1012,$A109)</f>
        <v>7.892343037781513</v>
      </c>
      <c r="L109" s="51">
        <f>SUMIFS('PIB Mpal 2015-2022 Cons'!Q$5:Q$1012,'PIB Mpal 2015-2022 Cons'!$A$5:$A$1012,$W$2,'PIB Mpal 2015-2022 Cons'!$E$5:$E$1012,$A109)</f>
        <v>5.142672701213271</v>
      </c>
      <c r="M109" s="51">
        <f>SUMIFS('PIB Mpal 2015-2022 Cons'!R$5:R$1012,'PIB Mpal 2015-2022 Cons'!$A$5:$A$1012,$W$2,'PIB Mpal 2015-2022 Cons'!$E$5:$E$1012,$A109)</f>
        <v>16.394769362034005</v>
      </c>
      <c r="N109" s="51">
        <f>SUMIFS('PIB Mpal 2015-2022 Cons'!S$5:S$1012,'PIB Mpal 2015-2022 Cons'!$A$5:$A$1012,$W$2,'PIB Mpal 2015-2022 Cons'!$E$5:$E$1012,$A109)</f>
        <v>14.958763457930303</v>
      </c>
      <c r="O109" s="51">
        <f>SUMIFS('PIB Mpal 2015-2022 Cons'!T$5:T$1012,'PIB Mpal 2015-2022 Cons'!$A$5:$A$1012,$W$2,'PIB Mpal 2015-2022 Cons'!$E$5:$E$1012,$A109)</f>
        <v>28.423989671001433</v>
      </c>
      <c r="P109" s="153">
        <f>SUMIFS('PIB Mpal 2015-2022 Cons'!U$5:U$1012,'PIB Mpal 2015-2022 Cons'!$A$5:$A$1012,$W$2,'PIB Mpal 2015-2022 Cons'!$E$5:$E$1012,$A109)</f>
        <v>8.714795008793025</v>
      </c>
      <c r="Q109" s="220">
        <f>SUMIFS('PIB Mpal 2015-2022 Cons'!J$5:J$1012,'PIB Mpal 2015-2022 Cons'!$A$5:$A$1012,$W$2,'PIB Mpal 2015-2022 Cons'!$E$5:$E$1012,$A109)</f>
        <v>84.12864555286015</v>
      </c>
      <c r="R109" s="101">
        <f>SUMIFS('PIB Mpal 2015-2022 Cons'!M$5:M$1012,'PIB Mpal 2015-2022 Cons'!$A$5:$A$1012,$W$2,'PIB Mpal 2015-2022 Cons'!$E$5:$E$1012,$A109)</f>
        <v>15.888794601572126</v>
      </c>
      <c r="S109" s="53">
        <f>SUMIFS('PIB Mpal 2015-2022 Cons'!V$5:V$1012,'PIB Mpal 2015-2022 Cons'!$A$5:$A$1012,$W$2,'PIB Mpal 2015-2022 Cons'!$E$5:$E$1012,$A109)</f>
        <v>112.69361451479281</v>
      </c>
      <c r="T109" s="156">
        <f>SUMIFS('PIB Mpal 2015-2022 Cons'!W$5:W$1012,'PIB Mpal 2015-2022 Cons'!$A$5:$A$1012,$W$2,'PIB Mpal 2015-2022 Cons'!$E$5:$E$1012,$A109)</f>
        <v>212.7110546692251</v>
      </c>
      <c r="U109" s="51">
        <f>SUMIFS('PIB Mpal 2015-2022 Cons'!X$5:X$1012,'PIB Mpal 2015-2022 Cons'!$A$5:$A$1012,$W$2,'PIB Mpal 2015-2022 Cons'!$E$5:$E$1012,$A109)</f>
        <v>26.915538730431408</v>
      </c>
      <c r="V109" s="53">
        <f>SUMIFS('PIB Mpal 2015-2022 Cons'!Y$5:Y$1012,'PIB Mpal 2015-2022 Cons'!$A$5:$A$1012,$W$2,'PIB Mpal 2015-2022 Cons'!$E$5:$E$1012,$A109)</f>
        <v>239.62659339965649</v>
      </c>
      <c r="W109" s="94">
        <f t="shared" si="18"/>
        <v>0.0016339591564220534</v>
      </c>
      <c r="X109" s="273">
        <f>INDEX(POBLACION!$C$4:$W$128,MATCH(A109,POBLACION!$A$4:$A$128,0),MATCH($W$2,POBLACION!$C$3:$W$3,0))</f>
        <v>16320</v>
      </c>
      <c r="Y109" s="263">
        <f t="shared" si="19"/>
        <v>13033.76560473193</v>
      </c>
      <c r="Z109" s="275">
        <f t="shared" si="20"/>
        <v>14683.002046547579</v>
      </c>
      <c r="AA109" s="278">
        <f t="shared" si="21"/>
        <v>4.1150699065102145</v>
      </c>
      <c r="AB109" s="278">
        <f t="shared" si="21"/>
        <v>4.16681485932379</v>
      </c>
    </row>
    <row r="110" spans="1:28" ht="15">
      <c r="A110" s="35" t="s">
        <v>286</v>
      </c>
      <c r="B110" s="32" t="s">
        <v>147</v>
      </c>
      <c r="C110" s="33" t="s">
        <v>375</v>
      </c>
      <c r="D110" s="32" t="s">
        <v>156</v>
      </c>
      <c r="E110" s="51">
        <f>SUMIFS('PIB Mpal 2015-2022 Cons'!H$5:H$1012,'PIB Mpal 2015-2022 Cons'!$A$5:$A$1012,$W$2,'PIB Mpal 2015-2022 Cons'!$E$5:$E$1012,$A110)</f>
        <v>15.459761704854406</v>
      </c>
      <c r="F110" s="51">
        <f>SUMIFS('PIB Mpal 2015-2022 Cons'!I$5:I$1012,'PIB Mpal 2015-2022 Cons'!$A$5:$A$1012,$W$2,'PIB Mpal 2015-2022 Cons'!$E$5:$E$1012,$A110)</f>
        <v>0</v>
      </c>
      <c r="G110" s="51">
        <f>SUMIFS('PIB Mpal 2015-2022 Cons'!K$5:K$1012,'PIB Mpal 2015-2022 Cons'!$A$5:$A$1012,$W$2,'PIB Mpal 2015-2022 Cons'!$E$5:$E$1012,$A110)</f>
        <v>2.119645406317238</v>
      </c>
      <c r="H110" s="51">
        <f>SUMIFS('PIB Mpal 2015-2022 Cons'!L$5:L$1012,'PIB Mpal 2015-2022 Cons'!$A$5:$A$1012,$W$2,'PIB Mpal 2015-2022 Cons'!$E$5:$E$1012,$A110)</f>
        <v>2.4998344326575754</v>
      </c>
      <c r="I110" s="51">
        <f>SUMIFS('PIB Mpal 2015-2022 Cons'!N$5:N$1012,'PIB Mpal 2015-2022 Cons'!$A$5:$A$1012,$W$2,'PIB Mpal 2015-2022 Cons'!$E$5:$E$1012,$A110)</f>
        <v>1.8501046719347887</v>
      </c>
      <c r="J110" s="51">
        <f>SUMIFS('PIB Mpal 2015-2022 Cons'!O$5:O$1012,'PIB Mpal 2015-2022 Cons'!$A$5:$A$1012,$W$2,'PIB Mpal 2015-2022 Cons'!$E$5:$E$1012,$A110)</f>
        <v>6.985384844063782</v>
      </c>
      <c r="K110" s="51">
        <f>SUMIFS('PIB Mpal 2015-2022 Cons'!P$5:P$1012,'PIB Mpal 2015-2022 Cons'!$A$5:$A$1012,$W$2,'PIB Mpal 2015-2022 Cons'!$E$5:$E$1012,$A110)</f>
        <v>2.3294188540958105</v>
      </c>
      <c r="L110" s="51">
        <f>SUMIFS('PIB Mpal 2015-2022 Cons'!Q$5:Q$1012,'PIB Mpal 2015-2022 Cons'!$A$5:$A$1012,$W$2,'PIB Mpal 2015-2022 Cons'!$E$5:$E$1012,$A110)</f>
        <v>1.3736212476460432</v>
      </c>
      <c r="M110" s="51">
        <f>SUMIFS('PIB Mpal 2015-2022 Cons'!R$5:R$1012,'PIB Mpal 2015-2022 Cons'!$A$5:$A$1012,$W$2,'PIB Mpal 2015-2022 Cons'!$E$5:$E$1012,$A110)</f>
        <v>7.176472798864916</v>
      </c>
      <c r="N110" s="51">
        <f>SUMIFS('PIB Mpal 2015-2022 Cons'!S$5:S$1012,'PIB Mpal 2015-2022 Cons'!$A$5:$A$1012,$W$2,'PIB Mpal 2015-2022 Cons'!$E$5:$E$1012,$A110)</f>
        <v>5.09429008619243</v>
      </c>
      <c r="O110" s="51">
        <f>SUMIFS('PIB Mpal 2015-2022 Cons'!T$5:T$1012,'PIB Mpal 2015-2022 Cons'!$A$5:$A$1012,$W$2,'PIB Mpal 2015-2022 Cons'!$E$5:$E$1012,$A110)</f>
        <v>11.89180939197186</v>
      </c>
      <c r="P110" s="153">
        <f>SUMIFS('PIB Mpal 2015-2022 Cons'!U$5:U$1012,'PIB Mpal 2015-2022 Cons'!$A$5:$A$1012,$W$2,'PIB Mpal 2015-2022 Cons'!$E$5:$E$1012,$A110)</f>
        <v>3.396651398795723</v>
      </c>
      <c r="Q110" s="220">
        <f>SUMIFS('PIB Mpal 2015-2022 Cons'!J$5:J$1012,'PIB Mpal 2015-2022 Cons'!$A$5:$A$1012,$W$2,'PIB Mpal 2015-2022 Cons'!$E$5:$E$1012,$A110)</f>
        <v>15.459761704854406</v>
      </c>
      <c r="R110" s="101">
        <f>SUMIFS('PIB Mpal 2015-2022 Cons'!M$5:M$1012,'PIB Mpal 2015-2022 Cons'!$A$5:$A$1012,$W$2,'PIB Mpal 2015-2022 Cons'!$E$5:$E$1012,$A110)</f>
        <v>4.619479838974813</v>
      </c>
      <c r="S110" s="53">
        <f>SUMIFS('PIB Mpal 2015-2022 Cons'!V$5:V$1012,'PIB Mpal 2015-2022 Cons'!$A$5:$A$1012,$W$2,'PIB Mpal 2015-2022 Cons'!$E$5:$E$1012,$A110)</f>
        <v>40.097753293565354</v>
      </c>
      <c r="T110" s="156">
        <f>SUMIFS('PIB Mpal 2015-2022 Cons'!W$5:W$1012,'PIB Mpal 2015-2022 Cons'!$A$5:$A$1012,$W$2,'PIB Mpal 2015-2022 Cons'!$E$5:$E$1012,$A110)</f>
        <v>60.176994837394574</v>
      </c>
      <c r="U110" s="51">
        <f>SUMIFS('PIB Mpal 2015-2022 Cons'!X$5:X$1012,'PIB Mpal 2015-2022 Cons'!$A$5:$A$1012,$W$2,'PIB Mpal 2015-2022 Cons'!$E$5:$E$1012,$A110)</f>
        <v>7.025319809401084</v>
      </c>
      <c r="V110" s="53">
        <f>SUMIFS('PIB Mpal 2015-2022 Cons'!Y$5:Y$1012,'PIB Mpal 2015-2022 Cons'!$A$5:$A$1012,$W$2,'PIB Mpal 2015-2022 Cons'!$E$5:$E$1012,$A110)</f>
        <v>67.20231464679566</v>
      </c>
      <c r="W110" s="94">
        <f t="shared" si="18"/>
        <v>0.0004582372757215228</v>
      </c>
      <c r="X110" s="273">
        <f>INDEX(POBLACION!$C$4:$W$128,MATCH(A110,POBLACION!$A$4:$A$128,0),MATCH($W$2,POBLACION!$C$3:$W$3,0))</f>
        <v>4869</v>
      </c>
      <c r="Y110" s="263">
        <f t="shared" si="19"/>
        <v>12359.21027672922</v>
      </c>
      <c r="Z110" s="275">
        <f t="shared" si="20"/>
        <v>13802.077356088654</v>
      </c>
      <c r="AA110" s="278">
        <f t="shared" si="21"/>
        <v>4.091990721285479</v>
      </c>
      <c r="AB110" s="278">
        <f t="shared" si="21"/>
        <v>4.139944457154047</v>
      </c>
    </row>
    <row r="111" spans="1:28" ht="15">
      <c r="A111" s="35" t="s">
        <v>287</v>
      </c>
      <c r="B111" s="32" t="s">
        <v>147</v>
      </c>
      <c r="C111" s="33" t="s">
        <v>374</v>
      </c>
      <c r="D111" s="32" t="s">
        <v>157</v>
      </c>
      <c r="E111" s="51">
        <f>SUMIFS('PIB Mpal 2015-2022 Cons'!H$5:H$1012,'PIB Mpal 2015-2022 Cons'!$A$5:$A$1012,$W$2,'PIB Mpal 2015-2022 Cons'!$E$5:$E$1012,$A111)</f>
        <v>71.7875127095479</v>
      </c>
      <c r="F111" s="51">
        <f>SUMIFS('PIB Mpal 2015-2022 Cons'!I$5:I$1012,'PIB Mpal 2015-2022 Cons'!$A$5:$A$1012,$W$2,'PIB Mpal 2015-2022 Cons'!$E$5:$E$1012,$A111)</f>
        <v>0</v>
      </c>
      <c r="G111" s="51">
        <f>SUMIFS('PIB Mpal 2015-2022 Cons'!K$5:K$1012,'PIB Mpal 2015-2022 Cons'!$A$5:$A$1012,$W$2,'PIB Mpal 2015-2022 Cons'!$E$5:$E$1012,$A111)</f>
        <v>11.065117571266503</v>
      </c>
      <c r="H111" s="51">
        <f>SUMIFS('PIB Mpal 2015-2022 Cons'!L$5:L$1012,'PIB Mpal 2015-2022 Cons'!$A$5:$A$1012,$W$2,'PIB Mpal 2015-2022 Cons'!$E$5:$E$1012,$A111)</f>
        <v>11.120830183333966</v>
      </c>
      <c r="I111" s="51">
        <f>SUMIFS('PIB Mpal 2015-2022 Cons'!N$5:N$1012,'PIB Mpal 2015-2022 Cons'!$A$5:$A$1012,$W$2,'PIB Mpal 2015-2022 Cons'!$E$5:$E$1012,$A111)</f>
        <v>10.227490530226154</v>
      </c>
      <c r="J111" s="51">
        <f>SUMIFS('PIB Mpal 2015-2022 Cons'!O$5:O$1012,'PIB Mpal 2015-2022 Cons'!$A$5:$A$1012,$W$2,'PIB Mpal 2015-2022 Cons'!$E$5:$E$1012,$A111)</f>
        <v>64.1734990233719</v>
      </c>
      <c r="K111" s="51">
        <f>SUMIFS('PIB Mpal 2015-2022 Cons'!P$5:P$1012,'PIB Mpal 2015-2022 Cons'!$A$5:$A$1012,$W$2,'PIB Mpal 2015-2022 Cons'!$E$5:$E$1012,$A111)</f>
        <v>10.01381950898376</v>
      </c>
      <c r="L111" s="51">
        <f>SUMIFS('PIB Mpal 2015-2022 Cons'!Q$5:Q$1012,'PIB Mpal 2015-2022 Cons'!$A$5:$A$1012,$W$2,'PIB Mpal 2015-2022 Cons'!$E$5:$E$1012,$A111)</f>
        <v>9.967429611171168</v>
      </c>
      <c r="M111" s="51">
        <f>SUMIFS('PIB Mpal 2015-2022 Cons'!R$5:R$1012,'PIB Mpal 2015-2022 Cons'!$A$5:$A$1012,$W$2,'PIB Mpal 2015-2022 Cons'!$E$5:$E$1012,$A111)</f>
        <v>26.433622956066795</v>
      </c>
      <c r="N111" s="51">
        <f>SUMIFS('PIB Mpal 2015-2022 Cons'!S$5:S$1012,'PIB Mpal 2015-2022 Cons'!$A$5:$A$1012,$W$2,'PIB Mpal 2015-2022 Cons'!$E$5:$E$1012,$A111)</f>
        <v>32.05388725112657</v>
      </c>
      <c r="O111" s="51">
        <f>SUMIFS('PIB Mpal 2015-2022 Cons'!T$5:T$1012,'PIB Mpal 2015-2022 Cons'!$A$5:$A$1012,$W$2,'PIB Mpal 2015-2022 Cons'!$E$5:$E$1012,$A111)</f>
        <v>63.18988779346543</v>
      </c>
      <c r="P111" s="153">
        <f>SUMIFS('PIB Mpal 2015-2022 Cons'!U$5:U$1012,'PIB Mpal 2015-2022 Cons'!$A$5:$A$1012,$W$2,'PIB Mpal 2015-2022 Cons'!$E$5:$E$1012,$A111)</f>
        <v>13.702048713106697</v>
      </c>
      <c r="Q111" s="220">
        <f>SUMIFS('PIB Mpal 2015-2022 Cons'!J$5:J$1012,'PIB Mpal 2015-2022 Cons'!$A$5:$A$1012,$W$2,'PIB Mpal 2015-2022 Cons'!$E$5:$E$1012,$A111)</f>
        <v>71.7875127095479</v>
      </c>
      <c r="R111" s="101">
        <f>SUMIFS('PIB Mpal 2015-2022 Cons'!M$5:M$1012,'PIB Mpal 2015-2022 Cons'!$A$5:$A$1012,$W$2,'PIB Mpal 2015-2022 Cons'!$E$5:$E$1012,$A111)</f>
        <v>22.18594775460047</v>
      </c>
      <c r="S111" s="53">
        <f>SUMIFS('PIB Mpal 2015-2022 Cons'!V$5:V$1012,'PIB Mpal 2015-2022 Cons'!$A$5:$A$1012,$W$2,'PIB Mpal 2015-2022 Cons'!$E$5:$E$1012,$A111)</f>
        <v>229.7616853875185</v>
      </c>
      <c r="T111" s="156">
        <f>SUMIFS('PIB Mpal 2015-2022 Cons'!W$5:W$1012,'PIB Mpal 2015-2022 Cons'!$A$5:$A$1012,$W$2,'PIB Mpal 2015-2022 Cons'!$E$5:$E$1012,$A111)</f>
        <v>323.73514585166686</v>
      </c>
      <c r="U111" s="51">
        <f>SUMIFS('PIB Mpal 2015-2022 Cons'!X$5:X$1012,'PIB Mpal 2015-2022 Cons'!$A$5:$A$1012,$W$2,'PIB Mpal 2015-2022 Cons'!$E$5:$E$1012,$A111)</f>
        <v>37.519593422934506</v>
      </c>
      <c r="V111" s="53">
        <f>SUMIFS('PIB Mpal 2015-2022 Cons'!Y$5:Y$1012,'PIB Mpal 2015-2022 Cons'!$A$5:$A$1012,$W$2,'PIB Mpal 2015-2022 Cons'!$E$5:$E$1012,$A111)</f>
        <v>361.2547392746014</v>
      </c>
      <c r="W111" s="94">
        <f t="shared" si="18"/>
        <v>0.0024633137777580355</v>
      </c>
      <c r="X111" s="273">
        <f>INDEX(POBLACION!$C$4:$W$128,MATCH(A111,POBLACION!$A$4:$A$128,0),MATCH($W$2,POBLACION!$C$3:$W$3,0))</f>
        <v>27229</v>
      </c>
      <c r="Y111" s="263">
        <f t="shared" si="19"/>
        <v>11889.3512744378</v>
      </c>
      <c r="Z111" s="275">
        <f t="shared" si="20"/>
        <v>13267.278977362423</v>
      </c>
      <c r="AA111" s="278">
        <f t="shared" si="21"/>
        <v>4.0751581586037116</v>
      </c>
      <c r="AB111" s="278">
        <f t="shared" si="21"/>
        <v>4.1227818613504965</v>
      </c>
    </row>
    <row r="112" spans="1:28" ht="15">
      <c r="A112" s="35" t="s">
        <v>288</v>
      </c>
      <c r="B112" s="32" t="s">
        <v>147</v>
      </c>
      <c r="C112" s="33" t="s">
        <v>368</v>
      </c>
      <c r="D112" s="32" t="s">
        <v>158</v>
      </c>
      <c r="E112" s="51">
        <f>SUMIFS('PIB Mpal 2015-2022 Cons'!H$5:H$1012,'PIB Mpal 2015-2022 Cons'!$A$5:$A$1012,$W$2,'PIB Mpal 2015-2022 Cons'!$E$5:$E$1012,$A112)</f>
        <v>82.74144084491873</v>
      </c>
      <c r="F112" s="51">
        <f>SUMIFS('PIB Mpal 2015-2022 Cons'!I$5:I$1012,'PIB Mpal 2015-2022 Cons'!$A$5:$A$1012,$W$2,'PIB Mpal 2015-2022 Cons'!$E$5:$E$1012,$A112)</f>
        <v>0</v>
      </c>
      <c r="G112" s="51">
        <f>SUMIFS('PIB Mpal 2015-2022 Cons'!K$5:K$1012,'PIB Mpal 2015-2022 Cons'!$A$5:$A$1012,$W$2,'PIB Mpal 2015-2022 Cons'!$E$5:$E$1012,$A112)</f>
        <v>7.012420225398627</v>
      </c>
      <c r="H112" s="51">
        <f>SUMIFS('PIB Mpal 2015-2022 Cons'!L$5:L$1012,'PIB Mpal 2015-2022 Cons'!$A$5:$A$1012,$W$2,'PIB Mpal 2015-2022 Cons'!$E$5:$E$1012,$A112)</f>
        <v>13.023651512137016</v>
      </c>
      <c r="I112" s="51">
        <f>SUMIFS('PIB Mpal 2015-2022 Cons'!N$5:N$1012,'PIB Mpal 2015-2022 Cons'!$A$5:$A$1012,$W$2,'PIB Mpal 2015-2022 Cons'!$E$5:$E$1012,$A112)</f>
        <v>11.066806355005456</v>
      </c>
      <c r="J112" s="51">
        <f>SUMIFS('PIB Mpal 2015-2022 Cons'!O$5:O$1012,'PIB Mpal 2015-2022 Cons'!$A$5:$A$1012,$W$2,'PIB Mpal 2015-2022 Cons'!$E$5:$E$1012,$A112)</f>
        <v>28.879488049553732</v>
      </c>
      <c r="K112" s="51">
        <f>SUMIFS('PIB Mpal 2015-2022 Cons'!P$5:P$1012,'PIB Mpal 2015-2022 Cons'!$A$5:$A$1012,$W$2,'PIB Mpal 2015-2022 Cons'!$E$5:$E$1012,$A112)</f>
        <v>9.855351193275297</v>
      </c>
      <c r="L112" s="51">
        <f>SUMIFS('PIB Mpal 2015-2022 Cons'!Q$5:Q$1012,'PIB Mpal 2015-2022 Cons'!$A$5:$A$1012,$W$2,'PIB Mpal 2015-2022 Cons'!$E$5:$E$1012,$A112)</f>
        <v>6.346752180857325</v>
      </c>
      <c r="M112" s="51">
        <f>SUMIFS('PIB Mpal 2015-2022 Cons'!R$5:R$1012,'PIB Mpal 2015-2022 Cons'!$A$5:$A$1012,$W$2,'PIB Mpal 2015-2022 Cons'!$E$5:$E$1012,$A112)</f>
        <v>24.32899702155242</v>
      </c>
      <c r="N112" s="51">
        <f>SUMIFS('PIB Mpal 2015-2022 Cons'!S$5:S$1012,'PIB Mpal 2015-2022 Cons'!$A$5:$A$1012,$W$2,'PIB Mpal 2015-2022 Cons'!$E$5:$E$1012,$A112)</f>
        <v>22.030944010574082</v>
      </c>
      <c r="O112" s="51">
        <f>SUMIFS('PIB Mpal 2015-2022 Cons'!T$5:T$1012,'PIB Mpal 2015-2022 Cons'!$A$5:$A$1012,$W$2,'PIB Mpal 2015-2022 Cons'!$E$5:$E$1012,$A112)</f>
        <v>40.75411654931769</v>
      </c>
      <c r="P112" s="153">
        <f>SUMIFS('PIB Mpal 2015-2022 Cons'!U$5:U$1012,'PIB Mpal 2015-2022 Cons'!$A$5:$A$1012,$W$2,'PIB Mpal 2015-2022 Cons'!$E$5:$E$1012,$A112)</f>
        <v>15.766316194005755</v>
      </c>
      <c r="Q112" s="220">
        <f>SUMIFS('PIB Mpal 2015-2022 Cons'!J$5:J$1012,'PIB Mpal 2015-2022 Cons'!$A$5:$A$1012,$W$2,'PIB Mpal 2015-2022 Cons'!$E$5:$E$1012,$A112)</f>
        <v>82.74144084491873</v>
      </c>
      <c r="R112" s="101">
        <f>SUMIFS('PIB Mpal 2015-2022 Cons'!M$5:M$1012,'PIB Mpal 2015-2022 Cons'!$A$5:$A$1012,$W$2,'PIB Mpal 2015-2022 Cons'!$E$5:$E$1012,$A112)</f>
        <v>20.036071737535643</v>
      </c>
      <c r="S112" s="53">
        <f>SUMIFS('PIB Mpal 2015-2022 Cons'!V$5:V$1012,'PIB Mpal 2015-2022 Cons'!$A$5:$A$1012,$W$2,'PIB Mpal 2015-2022 Cons'!$E$5:$E$1012,$A112)</f>
        <v>159.02877155414177</v>
      </c>
      <c r="T112" s="156">
        <f>SUMIFS('PIB Mpal 2015-2022 Cons'!W$5:W$1012,'PIB Mpal 2015-2022 Cons'!$A$5:$A$1012,$W$2,'PIB Mpal 2015-2022 Cons'!$E$5:$E$1012,$A112)</f>
        <v>261.80628413659616</v>
      </c>
      <c r="U112" s="51">
        <f>SUMIFS('PIB Mpal 2015-2022 Cons'!X$5:X$1012,'PIB Mpal 2015-2022 Cons'!$A$5:$A$1012,$W$2,'PIB Mpal 2015-2022 Cons'!$E$5:$E$1012,$A112)</f>
        <v>31.745529633892478</v>
      </c>
      <c r="V112" s="53">
        <f>SUMIFS('PIB Mpal 2015-2022 Cons'!Y$5:Y$1012,'PIB Mpal 2015-2022 Cons'!$A$5:$A$1012,$W$2,'PIB Mpal 2015-2022 Cons'!$E$5:$E$1012,$A112)</f>
        <v>293.55181377048865</v>
      </c>
      <c r="W112" s="94">
        <f t="shared" si="18"/>
        <v>0.0020016629506334205</v>
      </c>
      <c r="X112" s="273">
        <f>INDEX(POBLACION!$C$4:$W$128,MATCH(A112,POBLACION!$A$4:$A$128,0),MATCH($W$2,POBLACION!$C$3:$W$3,0))</f>
        <v>22352</v>
      </c>
      <c r="Y112" s="263">
        <f t="shared" si="19"/>
        <v>11712.879569461173</v>
      </c>
      <c r="Z112" s="275">
        <f t="shared" si="20"/>
        <v>13133.134116432027</v>
      </c>
      <c r="AA112" s="278">
        <f t="shared" si="21"/>
        <v>4.068663677940783</v>
      </c>
      <c r="AB112" s="278">
        <f t="shared" si="21"/>
        <v>4.118368379329987</v>
      </c>
    </row>
    <row r="113" spans="1:28" ht="15">
      <c r="A113" s="35" t="s">
        <v>289</v>
      </c>
      <c r="B113" s="32" t="s">
        <v>147</v>
      </c>
      <c r="C113" s="33" t="s">
        <v>375</v>
      </c>
      <c r="D113" s="32" t="s">
        <v>159</v>
      </c>
      <c r="E113" s="51">
        <f>SUMIFS('PIB Mpal 2015-2022 Cons'!H$5:H$1012,'PIB Mpal 2015-2022 Cons'!$A$5:$A$1012,$W$2,'PIB Mpal 2015-2022 Cons'!$E$5:$E$1012,$A113)</f>
        <v>48.52946375079667</v>
      </c>
      <c r="F113" s="51">
        <f>SUMIFS('PIB Mpal 2015-2022 Cons'!I$5:I$1012,'PIB Mpal 2015-2022 Cons'!$A$5:$A$1012,$W$2,'PIB Mpal 2015-2022 Cons'!$E$5:$E$1012,$A113)</f>
        <v>38.22917654837885</v>
      </c>
      <c r="G113" s="51">
        <f>SUMIFS('PIB Mpal 2015-2022 Cons'!K$5:K$1012,'PIB Mpal 2015-2022 Cons'!$A$5:$A$1012,$W$2,'PIB Mpal 2015-2022 Cons'!$E$5:$E$1012,$A113)</f>
        <v>9.290678587777858</v>
      </c>
      <c r="H113" s="51">
        <f>SUMIFS('PIB Mpal 2015-2022 Cons'!L$5:L$1012,'PIB Mpal 2015-2022 Cons'!$A$5:$A$1012,$W$2,'PIB Mpal 2015-2022 Cons'!$E$5:$E$1012,$A113)</f>
        <v>15.012369992189788</v>
      </c>
      <c r="I113" s="51">
        <f>SUMIFS('PIB Mpal 2015-2022 Cons'!N$5:N$1012,'PIB Mpal 2015-2022 Cons'!$A$5:$A$1012,$W$2,'PIB Mpal 2015-2022 Cons'!$E$5:$E$1012,$A113)</f>
        <v>12.06074455778522</v>
      </c>
      <c r="J113" s="51">
        <f>SUMIFS('PIB Mpal 2015-2022 Cons'!O$5:O$1012,'PIB Mpal 2015-2022 Cons'!$A$5:$A$1012,$W$2,'PIB Mpal 2015-2022 Cons'!$E$5:$E$1012,$A113)</f>
        <v>45.52375597697159</v>
      </c>
      <c r="K113" s="51">
        <f>SUMIFS('PIB Mpal 2015-2022 Cons'!P$5:P$1012,'PIB Mpal 2015-2022 Cons'!$A$5:$A$1012,$W$2,'PIB Mpal 2015-2022 Cons'!$E$5:$E$1012,$A113)</f>
        <v>11.3590009247928</v>
      </c>
      <c r="L113" s="51">
        <f>SUMIFS('PIB Mpal 2015-2022 Cons'!Q$5:Q$1012,'PIB Mpal 2015-2022 Cons'!$A$5:$A$1012,$W$2,'PIB Mpal 2015-2022 Cons'!$E$5:$E$1012,$A113)</f>
        <v>7.380343343099774</v>
      </c>
      <c r="M113" s="51">
        <f>SUMIFS('PIB Mpal 2015-2022 Cons'!R$5:R$1012,'PIB Mpal 2015-2022 Cons'!$A$5:$A$1012,$W$2,'PIB Mpal 2015-2022 Cons'!$E$5:$E$1012,$A113)</f>
        <v>31.972915269783282</v>
      </c>
      <c r="N113" s="51">
        <f>SUMIFS('PIB Mpal 2015-2022 Cons'!S$5:S$1012,'PIB Mpal 2015-2022 Cons'!$A$5:$A$1012,$W$2,'PIB Mpal 2015-2022 Cons'!$E$5:$E$1012,$A113)</f>
        <v>28.45275163545948</v>
      </c>
      <c r="O113" s="51">
        <f>SUMIFS('PIB Mpal 2015-2022 Cons'!T$5:T$1012,'PIB Mpal 2015-2022 Cons'!$A$5:$A$1012,$W$2,'PIB Mpal 2015-2022 Cons'!$E$5:$E$1012,$A113)</f>
        <v>38.93104310291689</v>
      </c>
      <c r="P113" s="153">
        <f>SUMIFS('PIB Mpal 2015-2022 Cons'!U$5:U$1012,'PIB Mpal 2015-2022 Cons'!$A$5:$A$1012,$W$2,'PIB Mpal 2015-2022 Cons'!$E$5:$E$1012,$A113)</f>
        <v>18.894799439304837</v>
      </c>
      <c r="Q113" s="220">
        <f>SUMIFS('PIB Mpal 2015-2022 Cons'!J$5:J$1012,'PIB Mpal 2015-2022 Cons'!$A$5:$A$1012,$W$2,'PIB Mpal 2015-2022 Cons'!$E$5:$E$1012,$A113)</f>
        <v>86.75864029917553</v>
      </c>
      <c r="R113" s="101">
        <f>SUMIFS('PIB Mpal 2015-2022 Cons'!M$5:M$1012,'PIB Mpal 2015-2022 Cons'!$A$5:$A$1012,$W$2,'PIB Mpal 2015-2022 Cons'!$E$5:$E$1012,$A113)</f>
        <v>24.303048579967644</v>
      </c>
      <c r="S113" s="53">
        <f>SUMIFS('PIB Mpal 2015-2022 Cons'!V$5:V$1012,'PIB Mpal 2015-2022 Cons'!$A$5:$A$1012,$W$2,'PIB Mpal 2015-2022 Cons'!$E$5:$E$1012,$A113)</f>
        <v>194.5753542501139</v>
      </c>
      <c r="T113" s="156">
        <f>SUMIFS('PIB Mpal 2015-2022 Cons'!W$5:W$1012,'PIB Mpal 2015-2022 Cons'!$A$5:$A$1012,$W$2,'PIB Mpal 2015-2022 Cons'!$E$5:$E$1012,$A113)</f>
        <v>305.63704312925705</v>
      </c>
      <c r="U113" s="51">
        <f>SUMIFS('PIB Mpal 2015-2022 Cons'!X$5:X$1012,'PIB Mpal 2015-2022 Cons'!$A$5:$A$1012,$W$2,'PIB Mpal 2015-2022 Cons'!$E$5:$E$1012,$A113)</f>
        <v>37.112663665083446</v>
      </c>
      <c r="V113" s="53">
        <f>SUMIFS('PIB Mpal 2015-2022 Cons'!Y$5:Y$1012,'PIB Mpal 2015-2022 Cons'!$A$5:$A$1012,$W$2,'PIB Mpal 2015-2022 Cons'!$E$5:$E$1012,$A113)</f>
        <v>342.7497067943405</v>
      </c>
      <c r="W113" s="94">
        <f t="shared" si="18"/>
        <v>0.0023371321764923507</v>
      </c>
      <c r="X113" s="273">
        <f>INDEX(POBLACION!$C$4:$W$128,MATCH(A113,POBLACION!$A$4:$A$128,0),MATCH($W$2,POBLACION!$C$3:$W$3,0))</f>
        <v>25541</v>
      </c>
      <c r="Y113" s="263">
        <f t="shared" si="19"/>
        <v>11966.526100358524</v>
      </c>
      <c r="Z113" s="275">
        <f t="shared" si="20"/>
        <v>13419.588379246723</v>
      </c>
      <c r="AA113" s="278">
        <f t="shared" si="21"/>
        <v>4.077968092393711</v>
      </c>
      <c r="AB113" s="278">
        <f t="shared" si="21"/>
        <v>4.127739194866998</v>
      </c>
    </row>
    <row r="114" spans="1:28" ht="15">
      <c r="A114" s="35" t="s">
        <v>290</v>
      </c>
      <c r="B114" s="32" t="s">
        <v>147</v>
      </c>
      <c r="C114" s="33" t="s">
        <v>374</v>
      </c>
      <c r="D114" s="32" t="s">
        <v>160</v>
      </c>
      <c r="E114" s="51">
        <f>SUMIFS('PIB Mpal 2015-2022 Cons'!H$5:H$1012,'PIB Mpal 2015-2022 Cons'!$A$5:$A$1012,$W$2,'PIB Mpal 2015-2022 Cons'!$E$5:$E$1012,$A114)</f>
        <v>14.3902142927257</v>
      </c>
      <c r="F114" s="51">
        <f>SUMIFS('PIB Mpal 2015-2022 Cons'!I$5:I$1012,'PIB Mpal 2015-2022 Cons'!$A$5:$A$1012,$W$2,'PIB Mpal 2015-2022 Cons'!$E$5:$E$1012,$A114)</f>
        <v>0</v>
      </c>
      <c r="G114" s="51">
        <f>SUMIFS('PIB Mpal 2015-2022 Cons'!K$5:K$1012,'PIB Mpal 2015-2022 Cons'!$A$5:$A$1012,$W$2,'PIB Mpal 2015-2022 Cons'!$E$5:$E$1012,$A114)</f>
        <v>2.7793132130294445</v>
      </c>
      <c r="H114" s="51">
        <f>SUMIFS('PIB Mpal 2015-2022 Cons'!L$5:L$1012,'PIB Mpal 2015-2022 Cons'!$A$5:$A$1012,$W$2,'PIB Mpal 2015-2022 Cons'!$E$5:$E$1012,$A114)</f>
        <v>2.1223323729075085</v>
      </c>
      <c r="I114" s="51">
        <f>SUMIFS('PIB Mpal 2015-2022 Cons'!N$5:N$1012,'PIB Mpal 2015-2022 Cons'!$A$5:$A$1012,$W$2,'PIB Mpal 2015-2022 Cons'!$E$5:$E$1012,$A114)</f>
        <v>4.730263500890561</v>
      </c>
      <c r="J114" s="51">
        <f>SUMIFS('PIB Mpal 2015-2022 Cons'!O$5:O$1012,'PIB Mpal 2015-2022 Cons'!$A$5:$A$1012,$W$2,'PIB Mpal 2015-2022 Cons'!$E$5:$E$1012,$A114)</f>
        <v>9.755268870612118</v>
      </c>
      <c r="K114" s="51">
        <f>SUMIFS('PIB Mpal 2015-2022 Cons'!P$5:P$1012,'PIB Mpal 2015-2022 Cons'!$A$5:$A$1012,$W$2,'PIB Mpal 2015-2022 Cons'!$E$5:$E$1012,$A114)</f>
        <v>2.078868391503965</v>
      </c>
      <c r="L114" s="51">
        <f>SUMIFS('PIB Mpal 2015-2022 Cons'!Q$5:Q$1012,'PIB Mpal 2015-2022 Cons'!$A$5:$A$1012,$W$2,'PIB Mpal 2015-2022 Cons'!$E$5:$E$1012,$A114)</f>
        <v>0.8397716627692909</v>
      </c>
      <c r="M114" s="51">
        <f>SUMIFS('PIB Mpal 2015-2022 Cons'!R$5:R$1012,'PIB Mpal 2015-2022 Cons'!$A$5:$A$1012,$W$2,'PIB Mpal 2015-2022 Cons'!$E$5:$E$1012,$A114)</f>
        <v>6.414667362416516</v>
      </c>
      <c r="N114" s="51">
        <f>SUMIFS('PIB Mpal 2015-2022 Cons'!S$5:S$1012,'PIB Mpal 2015-2022 Cons'!$A$5:$A$1012,$W$2,'PIB Mpal 2015-2022 Cons'!$E$5:$E$1012,$A114)</f>
        <v>6.369744376924312</v>
      </c>
      <c r="O114" s="51">
        <f>SUMIFS('PIB Mpal 2015-2022 Cons'!T$5:T$1012,'PIB Mpal 2015-2022 Cons'!$A$5:$A$1012,$W$2,'PIB Mpal 2015-2022 Cons'!$E$5:$E$1012,$A114)</f>
        <v>10.40553393736387</v>
      </c>
      <c r="P114" s="153">
        <f>SUMIFS('PIB Mpal 2015-2022 Cons'!U$5:U$1012,'PIB Mpal 2015-2022 Cons'!$A$5:$A$1012,$W$2,'PIB Mpal 2015-2022 Cons'!$E$5:$E$1012,$A114)</f>
        <v>3.2888070980342077</v>
      </c>
      <c r="Q114" s="220">
        <f>SUMIFS('PIB Mpal 2015-2022 Cons'!J$5:J$1012,'PIB Mpal 2015-2022 Cons'!$A$5:$A$1012,$W$2,'PIB Mpal 2015-2022 Cons'!$E$5:$E$1012,$A114)</f>
        <v>14.3902142927257</v>
      </c>
      <c r="R114" s="101">
        <f>SUMIFS('PIB Mpal 2015-2022 Cons'!M$5:M$1012,'PIB Mpal 2015-2022 Cons'!$A$5:$A$1012,$W$2,'PIB Mpal 2015-2022 Cons'!$E$5:$E$1012,$A114)</f>
        <v>4.9016455859369525</v>
      </c>
      <c r="S114" s="53">
        <f>SUMIFS('PIB Mpal 2015-2022 Cons'!V$5:V$1012,'PIB Mpal 2015-2022 Cons'!$A$5:$A$1012,$W$2,'PIB Mpal 2015-2022 Cons'!$E$5:$E$1012,$A114)</f>
        <v>43.88292520051484</v>
      </c>
      <c r="T114" s="156">
        <f>SUMIFS('PIB Mpal 2015-2022 Cons'!W$5:W$1012,'PIB Mpal 2015-2022 Cons'!$A$5:$A$1012,$W$2,'PIB Mpal 2015-2022 Cons'!$E$5:$E$1012,$A114)</f>
        <v>63.1747850791775</v>
      </c>
      <c r="U114" s="51">
        <f>SUMIFS('PIB Mpal 2015-2022 Cons'!X$5:X$1012,'PIB Mpal 2015-2022 Cons'!$A$5:$A$1012,$W$2,'PIB Mpal 2015-2022 Cons'!$E$5:$E$1012,$A114)</f>
        <v>7.411724921861697</v>
      </c>
      <c r="V114" s="53">
        <f>SUMIFS('PIB Mpal 2015-2022 Cons'!Y$5:Y$1012,'PIB Mpal 2015-2022 Cons'!$A$5:$A$1012,$W$2,'PIB Mpal 2015-2022 Cons'!$E$5:$E$1012,$A114)</f>
        <v>70.58651000103919</v>
      </c>
      <c r="W114" s="94">
        <f t="shared" si="18"/>
        <v>0.00048131333296432097</v>
      </c>
      <c r="X114" s="273">
        <f>INDEX(POBLACION!$C$4:$W$128,MATCH(A114,POBLACION!$A$4:$A$128,0),MATCH($W$2,POBLACION!$C$3:$W$3,0))</f>
        <v>5742</v>
      </c>
      <c r="Y114" s="263">
        <f t="shared" si="19"/>
        <v>11002.22658989507</v>
      </c>
      <c r="Z114" s="275">
        <f t="shared" si="20"/>
        <v>12293.018112337022</v>
      </c>
      <c r="AA114" s="278">
        <f t="shared" si="21"/>
        <v>4.041480584962751</v>
      </c>
      <c r="AB114" s="278">
        <f t="shared" si="21"/>
        <v>4.089658521504571</v>
      </c>
    </row>
    <row r="115" spans="1:28" ht="15">
      <c r="A115" s="35" t="s">
        <v>291</v>
      </c>
      <c r="B115" s="32" t="s">
        <v>147</v>
      </c>
      <c r="C115" s="33" t="s">
        <v>374</v>
      </c>
      <c r="D115" s="32" t="s">
        <v>161</v>
      </c>
      <c r="E115" s="51">
        <f>SUMIFS('PIB Mpal 2015-2022 Cons'!H$5:H$1012,'PIB Mpal 2015-2022 Cons'!$A$5:$A$1012,$W$2,'PIB Mpal 2015-2022 Cons'!$E$5:$E$1012,$A115)</f>
        <v>58.38206438020923</v>
      </c>
      <c r="F115" s="51">
        <f>SUMIFS('PIB Mpal 2015-2022 Cons'!I$5:I$1012,'PIB Mpal 2015-2022 Cons'!$A$5:$A$1012,$W$2,'PIB Mpal 2015-2022 Cons'!$E$5:$E$1012,$A115)</f>
        <v>0</v>
      </c>
      <c r="G115" s="51">
        <f>SUMIFS('PIB Mpal 2015-2022 Cons'!K$5:K$1012,'PIB Mpal 2015-2022 Cons'!$A$5:$A$1012,$W$2,'PIB Mpal 2015-2022 Cons'!$E$5:$E$1012,$A115)</f>
        <v>11.595685604420616</v>
      </c>
      <c r="H115" s="51">
        <f>SUMIFS('PIB Mpal 2015-2022 Cons'!L$5:L$1012,'PIB Mpal 2015-2022 Cons'!$A$5:$A$1012,$W$2,'PIB Mpal 2015-2022 Cons'!$E$5:$E$1012,$A115)</f>
        <v>4.616594026550712</v>
      </c>
      <c r="I115" s="51">
        <f>SUMIFS('PIB Mpal 2015-2022 Cons'!N$5:N$1012,'PIB Mpal 2015-2022 Cons'!$A$5:$A$1012,$W$2,'PIB Mpal 2015-2022 Cons'!$E$5:$E$1012,$A115)</f>
        <v>6.174143576376633</v>
      </c>
      <c r="J115" s="51">
        <f>SUMIFS('PIB Mpal 2015-2022 Cons'!O$5:O$1012,'PIB Mpal 2015-2022 Cons'!$A$5:$A$1012,$W$2,'PIB Mpal 2015-2022 Cons'!$E$5:$E$1012,$A115)</f>
        <v>47.92854522541998</v>
      </c>
      <c r="K115" s="51">
        <f>SUMIFS('PIB Mpal 2015-2022 Cons'!P$5:P$1012,'PIB Mpal 2015-2022 Cons'!$A$5:$A$1012,$W$2,'PIB Mpal 2015-2022 Cons'!$E$5:$E$1012,$A115)</f>
        <v>6.050420125246621</v>
      </c>
      <c r="L115" s="51">
        <f>SUMIFS('PIB Mpal 2015-2022 Cons'!Q$5:Q$1012,'PIB Mpal 2015-2022 Cons'!$A$5:$A$1012,$W$2,'PIB Mpal 2015-2022 Cons'!$E$5:$E$1012,$A115)</f>
        <v>4.5413360076455325</v>
      </c>
      <c r="M115" s="51">
        <f>SUMIFS('PIB Mpal 2015-2022 Cons'!R$5:R$1012,'PIB Mpal 2015-2022 Cons'!$A$5:$A$1012,$W$2,'PIB Mpal 2015-2022 Cons'!$E$5:$E$1012,$A115)</f>
        <v>20.03832722867342</v>
      </c>
      <c r="N115" s="51">
        <f>SUMIFS('PIB Mpal 2015-2022 Cons'!S$5:S$1012,'PIB Mpal 2015-2022 Cons'!$A$5:$A$1012,$W$2,'PIB Mpal 2015-2022 Cons'!$E$5:$E$1012,$A115)</f>
        <v>18.389958973246358</v>
      </c>
      <c r="O115" s="51">
        <f>SUMIFS('PIB Mpal 2015-2022 Cons'!T$5:T$1012,'PIB Mpal 2015-2022 Cons'!$A$5:$A$1012,$W$2,'PIB Mpal 2015-2022 Cons'!$E$5:$E$1012,$A115)</f>
        <v>21.93399653109199</v>
      </c>
      <c r="P115" s="153">
        <f>SUMIFS('PIB Mpal 2015-2022 Cons'!U$5:U$1012,'PIB Mpal 2015-2022 Cons'!$A$5:$A$1012,$W$2,'PIB Mpal 2015-2022 Cons'!$E$5:$E$1012,$A115)</f>
        <v>8.379026529866863</v>
      </c>
      <c r="Q115" s="220">
        <f>SUMIFS('PIB Mpal 2015-2022 Cons'!J$5:J$1012,'PIB Mpal 2015-2022 Cons'!$A$5:$A$1012,$W$2,'PIB Mpal 2015-2022 Cons'!$E$5:$E$1012,$A115)</f>
        <v>58.38206438020923</v>
      </c>
      <c r="R115" s="101">
        <f>SUMIFS('PIB Mpal 2015-2022 Cons'!M$5:M$1012,'PIB Mpal 2015-2022 Cons'!$A$5:$A$1012,$W$2,'PIB Mpal 2015-2022 Cons'!$E$5:$E$1012,$A115)</f>
        <v>16.212279630971327</v>
      </c>
      <c r="S115" s="53">
        <f>SUMIFS('PIB Mpal 2015-2022 Cons'!V$5:V$1012,'PIB Mpal 2015-2022 Cons'!$A$5:$A$1012,$W$2,'PIB Mpal 2015-2022 Cons'!$E$5:$E$1012,$A115)</f>
        <v>133.4357541975674</v>
      </c>
      <c r="T115" s="156">
        <f>SUMIFS('PIB Mpal 2015-2022 Cons'!W$5:W$1012,'PIB Mpal 2015-2022 Cons'!$A$5:$A$1012,$W$2,'PIB Mpal 2015-2022 Cons'!$E$5:$E$1012,$A115)</f>
        <v>208.03009820874797</v>
      </c>
      <c r="U115" s="51">
        <f>SUMIFS('PIB Mpal 2015-2022 Cons'!X$5:X$1012,'PIB Mpal 2015-2022 Cons'!$A$5:$A$1012,$W$2,'PIB Mpal 2015-2022 Cons'!$E$5:$E$1012,$A115)</f>
        <v>25.022835895985995</v>
      </c>
      <c r="V115" s="53">
        <f>SUMIFS('PIB Mpal 2015-2022 Cons'!Y$5:Y$1012,'PIB Mpal 2015-2022 Cons'!$A$5:$A$1012,$W$2,'PIB Mpal 2015-2022 Cons'!$E$5:$E$1012,$A115)</f>
        <v>233.05293410473396</v>
      </c>
      <c r="W115" s="94">
        <f t="shared" si="18"/>
        <v>0.0015891348710881494</v>
      </c>
      <c r="X115" s="273">
        <f>INDEX(POBLACION!$C$4:$W$128,MATCH(A115,POBLACION!$A$4:$A$128,0),MATCH($W$2,POBLACION!$C$3:$W$3,0))</f>
        <v>15257</v>
      </c>
      <c r="Y115" s="263">
        <f t="shared" si="19"/>
        <v>13635.059199629546</v>
      </c>
      <c r="Z115" s="275">
        <f t="shared" si="20"/>
        <v>15275.148070048763</v>
      </c>
      <c r="AA115" s="278">
        <f t="shared" si="21"/>
        <v>4.134657027867427</v>
      </c>
      <c r="AB115" s="278">
        <f t="shared" si="21"/>
        <v>4.183985428779956</v>
      </c>
    </row>
    <row r="116" spans="1:28" ht="15">
      <c r="A116" s="35" t="s">
        <v>292</v>
      </c>
      <c r="B116" s="32" t="s">
        <v>147</v>
      </c>
      <c r="C116" s="33" t="s">
        <v>375</v>
      </c>
      <c r="D116" s="32" t="s">
        <v>162</v>
      </c>
      <c r="E116" s="51">
        <f>SUMIFS('PIB Mpal 2015-2022 Cons'!H$5:H$1012,'PIB Mpal 2015-2022 Cons'!$A$5:$A$1012,$W$2,'PIB Mpal 2015-2022 Cons'!$E$5:$E$1012,$A116)</f>
        <v>208.03941762147204</v>
      </c>
      <c r="F116" s="51">
        <f>SUMIFS('PIB Mpal 2015-2022 Cons'!I$5:I$1012,'PIB Mpal 2015-2022 Cons'!$A$5:$A$1012,$W$2,'PIB Mpal 2015-2022 Cons'!$E$5:$E$1012,$A116)</f>
        <v>0</v>
      </c>
      <c r="G116" s="51">
        <f>SUMIFS('PIB Mpal 2015-2022 Cons'!K$5:K$1012,'PIB Mpal 2015-2022 Cons'!$A$5:$A$1012,$W$2,'PIB Mpal 2015-2022 Cons'!$E$5:$E$1012,$A116)</f>
        <v>13.016460645853954</v>
      </c>
      <c r="H116" s="51">
        <f>SUMIFS('PIB Mpal 2015-2022 Cons'!L$5:L$1012,'PIB Mpal 2015-2022 Cons'!$A$5:$A$1012,$W$2,'PIB Mpal 2015-2022 Cons'!$E$5:$E$1012,$A116)</f>
        <v>17.364262388817313</v>
      </c>
      <c r="I116" s="51">
        <f>SUMIFS('PIB Mpal 2015-2022 Cons'!N$5:N$1012,'PIB Mpal 2015-2022 Cons'!$A$5:$A$1012,$W$2,'PIB Mpal 2015-2022 Cons'!$E$5:$E$1012,$A116)</f>
        <v>9.64526826497789</v>
      </c>
      <c r="J116" s="51">
        <f>SUMIFS('PIB Mpal 2015-2022 Cons'!O$5:O$1012,'PIB Mpal 2015-2022 Cons'!$A$5:$A$1012,$W$2,'PIB Mpal 2015-2022 Cons'!$E$5:$E$1012,$A116)</f>
        <v>37.00610697246822</v>
      </c>
      <c r="K116" s="51">
        <f>SUMIFS('PIB Mpal 2015-2022 Cons'!P$5:P$1012,'PIB Mpal 2015-2022 Cons'!$A$5:$A$1012,$W$2,'PIB Mpal 2015-2022 Cons'!$E$5:$E$1012,$A116)</f>
        <v>8.263965541524565</v>
      </c>
      <c r="L116" s="51">
        <f>SUMIFS('PIB Mpal 2015-2022 Cons'!Q$5:Q$1012,'PIB Mpal 2015-2022 Cons'!$A$5:$A$1012,$W$2,'PIB Mpal 2015-2022 Cons'!$E$5:$E$1012,$A116)</f>
        <v>4.2352259221271815</v>
      </c>
      <c r="M116" s="51">
        <f>SUMIFS('PIB Mpal 2015-2022 Cons'!R$5:R$1012,'PIB Mpal 2015-2022 Cons'!$A$5:$A$1012,$W$2,'PIB Mpal 2015-2022 Cons'!$E$5:$E$1012,$A116)</f>
        <v>22.53456330847435</v>
      </c>
      <c r="N116" s="51">
        <f>SUMIFS('PIB Mpal 2015-2022 Cons'!S$5:S$1012,'PIB Mpal 2015-2022 Cons'!$A$5:$A$1012,$W$2,'PIB Mpal 2015-2022 Cons'!$E$5:$E$1012,$A116)</f>
        <v>21.64515675598573</v>
      </c>
      <c r="O116" s="51">
        <f>SUMIFS('PIB Mpal 2015-2022 Cons'!T$5:T$1012,'PIB Mpal 2015-2022 Cons'!$A$5:$A$1012,$W$2,'PIB Mpal 2015-2022 Cons'!$E$5:$E$1012,$A116)</f>
        <v>27.371851769969155</v>
      </c>
      <c r="P116" s="153">
        <f>SUMIFS('PIB Mpal 2015-2022 Cons'!U$5:U$1012,'PIB Mpal 2015-2022 Cons'!$A$5:$A$1012,$W$2,'PIB Mpal 2015-2022 Cons'!$E$5:$E$1012,$A116)</f>
        <v>10.865713859272603</v>
      </c>
      <c r="Q116" s="220">
        <f>SUMIFS('PIB Mpal 2015-2022 Cons'!J$5:J$1012,'PIB Mpal 2015-2022 Cons'!$A$5:$A$1012,$W$2,'PIB Mpal 2015-2022 Cons'!$E$5:$E$1012,$A116)</f>
        <v>208.03941762147204</v>
      </c>
      <c r="R116" s="101">
        <f>SUMIFS('PIB Mpal 2015-2022 Cons'!M$5:M$1012,'PIB Mpal 2015-2022 Cons'!$A$5:$A$1012,$W$2,'PIB Mpal 2015-2022 Cons'!$E$5:$E$1012,$A116)</f>
        <v>30.380723034671266</v>
      </c>
      <c r="S116" s="53">
        <f>SUMIFS('PIB Mpal 2015-2022 Cons'!V$5:V$1012,'PIB Mpal 2015-2022 Cons'!$A$5:$A$1012,$W$2,'PIB Mpal 2015-2022 Cons'!$E$5:$E$1012,$A116)</f>
        <v>141.56785239479967</v>
      </c>
      <c r="T116" s="156">
        <f>SUMIFS('PIB Mpal 2015-2022 Cons'!W$5:W$1012,'PIB Mpal 2015-2022 Cons'!$A$5:$A$1012,$W$2,'PIB Mpal 2015-2022 Cons'!$E$5:$E$1012,$A116)</f>
        <v>379.987993050943</v>
      </c>
      <c r="U116" s="51">
        <f>SUMIFS('PIB Mpal 2015-2022 Cons'!X$5:X$1012,'PIB Mpal 2015-2022 Cons'!$A$5:$A$1012,$W$2,'PIB Mpal 2015-2022 Cons'!$E$5:$E$1012,$A116)</f>
        <v>51.9886419454701</v>
      </c>
      <c r="V116" s="53">
        <f>SUMIFS('PIB Mpal 2015-2022 Cons'!Y$5:Y$1012,'PIB Mpal 2015-2022 Cons'!$A$5:$A$1012,$W$2,'PIB Mpal 2015-2022 Cons'!$E$5:$E$1012,$A116)</f>
        <v>431.97663499641305</v>
      </c>
      <c r="W116" s="94">
        <f t="shared" si="18"/>
        <v>0.0029455502751131136</v>
      </c>
      <c r="X116" s="273">
        <f>INDEX(POBLACION!$C$4:$W$128,MATCH(A116,POBLACION!$A$4:$A$128,0),MATCH($W$2,POBLACION!$C$3:$W$3,0))</f>
        <v>14211</v>
      </c>
      <c r="Y116" s="263">
        <f t="shared" si="19"/>
        <v>26739.004507138343</v>
      </c>
      <c r="Z116" s="275">
        <f t="shared" si="20"/>
        <v>30397.34255129217</v>
      </c>
      <c r="AA116" s="278">
        <f t="shared" si="21"/>
        <v>4.427145234447864</v>
      </c>
      <c r="AB116" s="278">
        <f t="shared" si="21"/>
        <v>4.482835617629911</v>
      </c>
    </row>
    <row r="117" spans="1:28" ht="15">
      <c r="A117" s="35" t="s">
        <v>293</v>
      </c>
      <c r="B117" s="32" t="s">
        <v>147</v>
      </c>
      <c r="C117" s="33" t="s">
        <v>375</v>
      </c>
      <c r="D117" s="32" t="s">
        <v>163</v>
      </c>
      <c r="E117" s="51">
        <f>SUMIFS('PIB Mpal 2015-2022 Cons'!H$5:H$1012,'PIB Mpal 2015-2022 Cons'!$A$5:$A$1012,$W$2,'PIB Mpal 2015-2022 Cons'!$E$5:$E$1012,$A117)</f>
        <v>1.455052017875769</v>
      </c>
      <c r="F117" s="51">
        <f>SUMIFS('PIB Mpal 2015-2022 Cons'!I$5:I$1012,'PIB Mpal 2015-2022 Cons'!$A$5:$A$1012,$W$2,'PIB Mpal 2015-2022 Cons'!$E$5:$E$1012,$A117)</f>
        <v>4.445272710428866</v>
      </c>
      <c r="G117" s="51">
        <f>SUMIFS('PIB Mpal 2015-2022 Cons'!K$5:K$1012,'PIB Mpal 2015-2022 Cons'!$A$5:$A$1012,$W$2,'PIB Mpal 2015-2022 Cons'!$E$5:$E$1012,$A117)</f>
        <v>16.526819035501735</v>
      </c>
      <c r="H117" s="51">
        <f>SUMIFS('PIB Mpal 2015-2022 Cons'!L$5:L$1012,'PIB Mpal 2015-2022 Cons'!$A$5:$A$1012,$W$2,'PIB Mpal 2015-2022 Cons'!$E$5:$E$1012,$A117)</f>
        <v>38.728650529447584</v>
      </c>
      <c r="I117" s="51">
        <f>SUMIFS('PIB Mpal 2015-2022 Cons'!N$5:N$1012,'PIB Mpal 2015-2022 Cons'!$A$5:$A$1012,$W$2,'PIB Mpal 2015-2022 Cons'!$E$5:$E$1012,$A117)</f>
        <v>10.82139976101978</v>
      </c>
      <c r="J117" s="51">
        <f>SUMIFS('PIB Mpal 2015-2022 Cons'!O$5:O$1012,'PIB Mpal 2015-2022 Cons'!$A$5:$A$1012,$W$2,'PIB Mpal 2015-2022 Cons'!$E$5:$E$1012,$A117)</f>
        <v>40.517382607086326</v>
      </c>
      <c r="K117" s="51">
        <f>SUMIFS('PIB Mpal 2015-2022 Cons'!P$5:P$1012,'PIB Mpal 2015-2022 Cons'!$A$5:$A$1012,$W$2,'PIB Mpal 2015-2022 Cons'!$E$5:$E$1012,$A117)</f>
        <v>3.695130356425223</v>
      </c>
      <c r="L117" s="51">
        <f>SUMIFS('PIB Mpal 2015-2022 Cons'!Q$5:Q$1012,'PIB Mpal 2015-2022 Cons'!$A$5:$A$1012,$W$2,'PIB Mpal 2015-2022 Cons'!$E$5:$E$1012,$A117)</f>
        <v>1.4829181555398674</v>
      </c>
      <c r="M117" s="51">
        <f>SUMIFS('PIB Mpal 2015-2022 Cons'!R$5:R$1012,'PIB Mpal 2015-2022 Cons'!$A$5:$A$1012,$W$2,'PIB Mpal 2015-2022 Cons'!$E$5:$E$1012,$A117)</f>
        <v>10.591971164903162</v>
      </c>
      <c r="N117" s="51">
        <f>SUMIFS('PIB Mpal 2015-2022 Cons'!S$5:S$1012,'PIB Mpal 2015-2022 Cons'!$A$5:$A$1012,$W$2,'PIB Mpal 2015-2022 Cons'!$E$5:$E$1012,$A117)</f>
        <v>13.223196504653126</v>
      </c>
      <c r="O117" s="51">
        <f>SUMIFS('PIB Mpal 2015-2022 Cons'!T$5:T$1012,'PIB Mpal 2015-2022 Cons'!$A$5:$A$1012,$W$2,'PIB Mpal 2015-2022 Cons'!$E$5:$E$1012,$A117)</f>
        <v>13.49125697782506</v>
      </c>
      <c r="P117" s="153">
        <f>SUMIFS('PIB Mpal 2015-2022 Cons'!U$5:U$1012,'PIB Mpal 2015-2022 Cons'!$A$5:$A$1012,$W$2,'PIB Mpal 2015-2022 Cons'!$E$5:$E$1012,$A117)</f>
        <v>6.032179851462253</v>
      </c>
      <c r="Q117" s="220">
        <f>SUMIFS('PIB Mpal 2015-2022 Cons'!J$5:J$1012,'PIB Mpal 2015-2022 Cons'!$A$5:$A$1012,$W$2,'PIB Mpal 2015-2022 Cons'!$E$5:$E$1012,$A117)</f>
        <v>5.900324728304636</v>
      </c>
      <c r="R117" s="101">
        <f>SUMIFS('PIB Mpal 2015-2022 Cons'!M$5:M$1012,'PIB Mpal 2015-2022 Cons'!$A$5:$A$1012,$W$2,'PIB Mpal 2015-2022 Cons'!$E$5:$E$1012,$A117)</f>
        <v>55.25546956494932</v>
      </c>
      <c r="S117" s="53">
        <f>SUMIFS('PIB Mpal 2015-2022 Cons'!V$5:V$1012,'PIB Mpal 2015-2022 Cons'!$A$5:$A$1012,$W$2,'PIB Mpal 2015-2022 Cons'!$E$5:$E$1012,$A117)</f>
        <v>99.85543537891482</v>
      </c>
      <c r="T117" s="156">
        <f>SUMIFS('PIB Mpal 2015-2022 Cons'!W$5:W$1012,'PIB Mpal 2015-2022 Cons'!$A$5:$A$1012,$W$2,'PIB Mpal 2015-2022 Cons'!$E$5:$E$1012,$A117)</f>
        <v>161.01122967216878</v>
      </c>
      <c r="U117" s="51">
        <f>SUMIFS('PIB Mpal 2015-2022 Cons'!X$5:X$1012,'PIB Mpal 2015-2022 Cons'!$A$5:$A$1012,$W$2,'PIB Mpal 2015-2022 Cons'!$E$5:$E$1012,$A117)</f>
        <v>17.102561802817647</v>
      </c>
      <c r="V117" s="53">
        <f>SUMIFS('PIB Mpal 2015-2022 Cons'!Y$5:Y$1012,'PIB Mpal 2015-2022 Cons'!$A$5:$A$1012,$W$2,'PIB Mpal 2015-2022 Cons'!$E$5:$E$1012,$A117)</f>
        <v>178.11379147498644</v>
      </c>
      <c r="W117" s="94">
        <f t="shared" si="18"/>
        <v>0.0012145173719521716</v>
      </c>
      <c r="X117" s="273">
        <f>INDEX(POBLACION!$C$4:$W$128,MATCH(A117,POBLACION!$A$4:$A$128,0),MATCH($W$2,POBLACION!$C$3:$W$3,0))</f>
        <v>8459</v>
      </c>
      <c r="Y117" s="263">
        <f t="shared" si="19"/>
        <v>19034.31016339624</v>
      </c>
      <c r="Z117" s="275">
        <f t="shared" si="20"/>
        <v>21056.128558338627</v>
      </c>
      <c r="AA117" s="278">
        <f t="shared" si="21"/>
        <v>4.279537141845987</v>
      </c>
      <c r="AB117" s="278">
        <f t="shared" si="21"/>
        <v>4.323378523529921</v>
      </c>
    </row>
    <row r="118" spans="1:28" ht="15">
      <c r="A118" s="35" t="s">
        <v>294</v>
      </c>
      <c r="B118" s="32" t="s">
        <v>147</v>
      </c>
      <c r="C118" s="33" t="s">
        <v>375</v>
      </c>
      <c r="D118" s="32" t="s">
        <v>164</v>
      </c>
      <c r="E118" s="51">
        <f>SUMIFS('PIB Mpal 2015-2022 Cons'!H$5:H$1012,'PIB Mpal 2015-2022 Cons'!$A$5:$A$1012,$W$2,'PIB Mpal 2015-2022 Cons'!$E$5:$E$1012,$A118)</f>
        <v>14.96476745514029</v>
      </c>
      <c r="F118" s="51">
        <f>SUMIFS('PIB Mpal 2015-2022 Cons'!I$5:I$1012,'PIB Mpal 2015-2022 Cons'!$A$5:$A$1012,$W$2,'PIB Mpal 2015-2022 Cons'!$E$5:$E$1012,$A118)</f>
        <v>0</v>
      </c>
      <c r="G118" s="51">
        <f>SUMIFS('PIB Mpal 2015-2022 Cons'!K$5:K$1012,'PIB Mpal 2015-2022 Cons'!$A$5:$A$1012,$W$2,'PIB Mpal 2015-2022 Cons'!$E$5:$E$1012,$A118)</f>
        <v>7.00677982057515</v>
      </c>
      <c r="H118" s="51">
        <f>SUMIFS('PIB Mpal 2015-2022 Cons'!L$5:L$1012,'PIB Mpal 2015-2022 Cons'!$A$5:$A$1012,$W$2,'PIB Mpal 2015-2022 Cons'!$E$5:$E$1012,$A118)</f>
        <v>10.247272375477019</v>
      </c>
      <c r="I118" s="51">
        <f>SUMIFS('PIB Mpal 2015-2022 Cons'!N$5:N$1012,'PIB Mpal 2015-2022 Cons'!$A$5:$A$1012,$W$2,'PIB Mpal 2015-2022 Cons'!$E$5:$E$1012,$A118)</f>
        <v>4.444798806162859</v>
      </c>
      <c r="J118" s="51">
        <f>SUMIFS('PIB Mpal 2015-2022 Cons'!O$5:O$1012,'PIB Mpal 2015-2022 Cons'!$A$5:$A$1012,$W$2,'PIB Mpal 2015-2022 Cons'!$E$5:$E$1012,$A118)</f>
        <v>7.846125107647926</v>
      </c>
      <c r="K118" s="51">
        <f>SUMIFS('PIB Mpal 2015-2022 Cons'!P$5:P$1012,'PIB Mpal 2015-2022 Cons'!$A$5:$A$1012,$W$2,'PIB Mpal 2015-2022 Cons'!$E$5:$E$1012,$A118)</f>
        <v>2.5160988830143456</v>
      </c>
      <c r="L118" s="51">
        <f>SUMIFS('PIB Mpal 2015-2022 Cons'!Q$5:Q$1012,'PIB Mpal 2015-2022 Cons'!$A$5:$A$1012,$W$2,'PIB Mpal 2015-2022 Cons'!$E$5:$E$1012,$A118)</f>
        <v>1.2147897442387712</v>
      </c>
      <c r="M118" s="51">
        <f>SUMIFS('PIB Mpal 2015-2022 Cons'!R$5:R$1012,'PIB Mpal 2015-2022 Cons'!$A$5:$A$1012,$W$2,'PIB Mpal 2015-2022 Cons'!$E$5:$E$1012,$A118)</f>
        <v>10.51419707005946</v>
      </c>
      <c r="N118" s="51">
        <f>SUMIFS('PIB Mpal 2015-2022 Cons'!S$5:S$1012,'PIB Mpal 2015-2022 Cons'!$A$5:$A$1012,$W$2,'PIB Mpal 2015-2022 Cons'!$E$5:$E$1012,$A118)</f>
        <v>7.214501848020659</v>
      </c>
      <c r="O118" s="51">
        <f>SUMIFS('PIB Mpal 2015-2022 Cons'!T$5:T$1012,'PIB Mpal 2015-2022 Cons'!$A$5:$A$1012,$W$2,'PIB Mpal 2015-2022 Cons'!$E$5:$E$1012,$A118)</f>
        <v>14.317321274691093</v>
      </c>
      <c r="P118" s="153">
        <f>SUMIFS('PIB Mpal 2015-2022 Cons'!U$5:U$1012,'PIB Mpal 2015-2022 Cons'!$A$5:$A$1012,$W$2,'PIB Mpal 2015-2022 Cons'!$E$5:$E$1012,$A118)</f>
        <v>4.144513296314282</v>
      </c>
      <c r="Q118" s="220">
        <f>SUMIFS('PIB Mpal 2015-2022 Cons'!J$5:J$1012,'PIB Mpal 2015-2022 Cons'!$A$5:$A$1012,$W$2,'PIB Mpal 2015-2022 Cons'!$E$5:$E$1012,$A118)</f>
        <v>14.96476745514029</v>
      </c>
      <c r="R118" s="101">
        <f>SUMIFS('PIB Mpal 2015-2022 Cons'!M$5:M$1012,'PIB Mpal 2015-2022 Cons'!$A$5:$A$1012,$W$2,'PIB Mpal 2015-2022 Cons'!$E$5:$E$1012,$A118)</f>
        <v>17.254052196052168</v>
      </c>
      <c r="S118" s="53">
        <f>SUMIFS('PIB Mpal 2015-2022 Cons'!V$5:V$1012,'PIB Mpal 2015-2022 Cons'!$A$5:$A$1012,$W$2,'PIB Mpal 2015-2022 Cons'!$E$5:$E$1012,$A118)</f>
        <v>52.2123460301494</v>
      </c>
      <c r="T118" s="156">
        <f>SUMIFS('PIB Mpal 2015-2022 Cons'!W$5:W$1012,'PIB Mpal 2015-2022 Cons'!$A$5:$A$1012,$W$2,'PIB Mpal 2015-2022 Cons'!$E$5:$E$1012,$A118)</f>
        <v>84.43116568134185</v>
      </c>
      <c r="U118" s="51">
        <f>SUMIFS('PIB Mpal 2015-2022 Cons'!X$5:X$1012,'PIB Mpal 2015-2022 Cons'!$A$5:$A$1012,$W$2,'PIB Mpal 2015-2022 Cons'!$E$5:$E$1012,$A118)</f>
        <v>9.462674458833602</v>
      </c>
      <c r="V118" s="53">
        <f>SUMIFS('PIB Mpal 2015-2022 Cons'!Y$5:Y$1012,'PIB Mpal 2015-2022 Cons'!$A$5:$A$1012,$W$2,'PIB Mpal 2015-2022 Cons'!$E$5:$E$1012,$A118)</f>
        <v>93.89384014017546</v>
      </c>
      <c r="W118" s="94">
        <f t="shared" si="18"/>
        <v>0.0006402407080619465</v>
      </c>
      <c r="X118" s="273">
        <f>INDEX(POBLACION!$C$4:$W$128,MATCH(A118,POBLACION!$A$4:$A$128,0),MATCH($W$2,POBLACION!$C$3:$W$3,0))</f>
        <v>6906</v>
      </c>
      <c r="Y118" s="263">
        <f t="shared" si="19"/>
        <v>12225.769719279157</v>
      </c>
      <c r="Z118" s="275">
        <f t="shared" si="20"/>
        <v>13595.980327277073</v>
      </c>
      <c r="AA118" s="278">
        <f t="shared" si="21"/>
        <v>4.087276211297683</v>
      </c>
      <c r="AB118" s="278">
        <f t="shared" si="21"/>
        <v>4.133410527508463</v>
      </c>
    </row>
    <row r="119" spans="1:28" ht="15">
      <c r="A119" s="35" t="s">
        <v>295</v>
      </c>
      <c r="B119" s="32" t="s">
        <v>147</v>
      </c>
      <c r="C119" s="33" t="s">
        <v>375</v>
      </c>
      <c r="D119" s="32" t="s">
        <v>165</v>
      </c>
      <c r="E119" s="51">
        <f>SUMIFS('PIB Mpal 2015-2022 Cons'!H$5:H$1012,'PIB Mpal 2015-2022 Cons'!$A$5:$A$1012,$W$2,'PIB Mpal 2015-2022 Cons'!$E$5:$E$1012,$A119)</f>
        <v>24.75957065337805</v>
      </c>
      <c r="F119" s="51">
        <f>SUMIFS('PIB Mpal 2015-2022 Cons'!I$5:I$1012,'PIB Mpal 2015-2022 Cons'!$A$5:$A$1012,$W$2,'PIB Mpal 2015-2022 Cons'!$E$5:$E$1012,$A119)</f>
        <v>0</v>
      </c>
      <c r="G119" s="51">
        <f>SUMIFS('PIB Mpal 2015-2022 Cons'!K$5:K$1012,'PIB Mpal 2015-2022 Cons'!$A$5:$A$1012,$W$2,'PIB Mpal 2015-2022 Cons'!$E$5:$E$1012,$A119)</f>
        <v>1.9042378389737449</v>
      </c>
      <c r="H119" s="51">
        <f>SUMIFS('PIB Mpal 2015-2022 Cons'!L$5:L$1012,'PIB Mpal 2015-2022 Cons'!$A$5:$A$1012,$W$2,'PIB Mpal 2015-2022 Cons'!$E$5:$E$1012,$A119)</f>
        <v>6.961134396063355</v>
      </c>
      <c r="I119" s="51">
        <f>SUMIFS('PIB Mpal 2015-2022 Cons'!N$5:N$1012,'PIB Mpal 2015-2022 Cons'!$A$5:$A$1012,$W$2,'PIB Mpal 2015-2022 Cons'!$E$5:$E$1012,$A119)</f>
        <v>6.05824375583108</v>
      </c>
      <c r="J119" s="51">
        <f>SUMIFS('PIB Mpal 2015-2022 Cons'!O$5:O$1012,'PIB Mpal 2015-2022 Cons'!$A$5:$A$1012,$W$2,'PIB Mpal 2015-2022 Cons'!$E$5:$E$1012,$A119)</f>
        <v>8.68590587886389</v>
      </c>
      <c r="K119" s="51">
        <f>SUMIFS('PIB Mpal 2015-2022 Cons'!P$5:P$1012,'PIB Mpal 2015-2022 Cons'!$A$5:$A$1012,$W$2,'PIB Mpal 2015-2022 Cons'!$E$5:$E$1012,$A119)</f>
        <v>3.182571565485271</v>
      </c>
      <c r="L119" s="51">
        <f>SUMIFS('PIB Mpal 2015-2022 Cons'!Q$5:Q$1012,'PIB Mpal 2015-2022 Cons'!$A$5:$A$1012,$W$2,'PIB Mpal 2015-2022 Cons'!$E$5:$E$1012,$A119)</f>
        <v>1.3662710281942378</v>
      </c>
      <c r="M119" s="51">
        <f>SUMIFS('PIB Mpal 2015-2022 Cons'!R$5:R$1012,'PIB Mpal 2015-2022 Cons'!$A$5:$A$1012,$W$2,'PIB Mpal 2015-2022 Cons'!$E$5:$E$1012,$A119)</f>
        <v>9.487126804640749</v>
      </c>
      <c r="N119" s="51">
        <f>SUMIFS('PIB Mpal 2015-2022 Cons'!S$5:S$1012,'PIB Mpal 2015-2022 Cons'!$A$5:$A$1012,$W$2,'PIB Mpal 2015-2022 Cons'!$E$5:$E$1012,$A119)</f>
        <v>9.366611736188762</v>
      </c>
      <c r="O119" s="51">
        <f>SUMIFS('PIB Mpal 2015-2022 Cons'!T$5:T$1012,'PIB Mpal 2015-2022 Cons'!$A$5:$A$1012,$W$2,'PIB Mpal 2015-2022 Cons'!$E$5:$E$1012,$A119)</f>
        <v>20.465823489975595</v>
      </c>
      <c r="P119" s="153">
        <f>SUMIFS('PIB Mpal 2015-2022 Cons'!U$5:U$1012,'PIB Mpal 2015-2022 Cons'!$A$5:$A$1012,$W$2,'PIB Mpal 2015-2022 Cons'!$E$5:$E$1012,$A119)</f>
        <v>4.784081235529192</v>
      </c>
      <c r="Q119" s="220">
        <f>SUMIFS('PIB Mpal 2015-2022 Cons'!J$5:J$1012,'PIB Mpal 2015-2022 Cons'!$A$5:$A$1012,$W$2,'PIB Mpal 2015-2022 Cons'!$E$5:$E$1012,$A119)</f>
        <v>24.75957065337805</v>
      </c>
      <c r="R119" s="101">
        <f>SUMIFS('PIB Mpal 2015-2022 Cons'!M$5:M$1012,'PIB Mpal 2015-2022 Cons'!$A$5:$A$1012,$W$2,'PIB Mpal 2015-2022 Cons'!$E$5:$E$1012,$A119)</f>
        <v>8.8653722350371</v>
      </c>
      <c r="S119" s="53">
        <f>SUMIFS('PIB Mpal 2015-2022 Cons'!V$5:V$1012,'PIB Mpal 2015-2022 Cons'!$A$5:$A$1012,$W$2,'PIB Mpal 2015-2022 Cons'!$E$5:$E$1012,$A119)</f>
        <v>63.39663549470878</v>
      </c>
      <c r="T119" s="156">
        <f>SUMIFS('PIB Mpal 2015-2022 Cons'!W$5:W$1012,'PIB Mpal 2015-2022 Cons'!$A$5:$A$1012,$W$2,'PIB Mpal 2015-2022 Cons'!$E$5:$E$1012,$A119)</f>
        <v>97.02157838312392</v>
      </c>
      <c r="U119" s="51">
        <f>SUMIFS('PIB Mpal 2015-2022 Cons'!X$5:X$1012,'PIB Mpal 2015-2022 Cons'!$A$5:$A$1012,$W$2,'PIB Mpal 2015-2022 Cons'!$E$5:$E$1012,$A119)</f>
        <v>11.428463074740685</v>
      </c>
      <c r="V119" s="53">
        <f>SUMIFS('PIB Mpal 2015-2022 Cons'!Y$5:Y$1012,'PIB Mpal 2015-2022 Cons'!$A$5:$A$1012,$W$2,'PIB Mpal 2015-2022 Cons'!$E$5:$E$1012,$A119)</f>
        <v>108.45004145786461</v>
      </c>
      <c r="W119" s="94">
        <f t="shared" si="18"/>
        <v>0.0007394961291248871</v>
      </c>
      <c r="X119" s="273">
        <f>INDEX(POBLACION!$C$4:$W$128,MATCH(A119,POBLACION!$A$4:$A$128,0),MATCH($W$2,POBLACION!$C$3:$W$3,0))</f>
        <v>9041</v>
      </c>
      <c r="Y119" s="263">
        <f t="shared" si="19"/>
        <v>10731.288395434567</v>
      </c>
      <c r="Z119" s="275">
        <f t="shared" si="20"/>
        <v>11995.359081723771</v>
      </c>
      <c r="AA119" s="278">
        <f t="shared" si="21"/>
        <v>4.0306518663682915</v>
      </c>
      <c r="AB119" s="278">
        <f t="shared" si="21"/>
        <v>4.079013253127277</v>
      </c>
    </row>
    <row r="120" spans="1:28" ht="15">
      <c r="A120" s="35" t="s">
        <v>296</v>
      </c>
      <c r="B120" s="32" t="s">
        <v>147</v>
      </c>
      <c r="C120" s="33" t="s">
        <v>374</v>
      </c>
      <c r="D120" s="32" t="s">
        <v>166</v>
      </c>
      <c r="E120" s="51">
        <f>SUMIFS('PIB Mpal 2015-2022 Cons'!H$5:H$1012,'PIB Mpal 2015-2022 Cons'!$A$5:$A$1012,$W$2,'PIB Mpal 2015-2022 Cons'!$E$5:$E$1012,$A120)</f>
        <v>71.77506177923841</v>
      </c>
      <c r="F120" s="51">
        <f>SUMIFS('PIB Mpal 2015-2022 Cons'!I$5:I$1012,'PIB Mpal 2015-2022 Cons'!$A$5:$A$1012,$W$2,'PIB Mpal 2015-2022 Cons'!$E$5:$E$1012,$A120)</f>
        <v>36.891971930187985</v>
      </c>
      <c r="G120" s="51">
        <f>SUMIFS('PIB Mpal 2015-2022 Cons'!K$5:K$1012,'PIB Mpal 2015-2022 Cons'!$A$5:$A$1012,$W$2,'PIB Mpal 2015-2022 Cons'!$E$5:$E$1012,$A120)</f>
        <v>9.632985586924935</v>
      </c>
      <c r="H120" s="51">
        <f>SUMIFS('PIB Mpal 2015-2022 Cons'!L$5:L$1012,'PIB Mpal 2015-2022 Cons'!$A$5:$A$1012,$W$2,'PIB Mpal 2015-2022 Cons'!$E$5:$E$1012,$A120)</f>
        <v>10.24795173229464</v>
      </c>
      <c r="I120" s="51">
        <f>SUMIFS('PIB Mpal 2015-2022 Cons'!N$5:N$1012,'PIB Mpal 2015-2022 Cons'!$A$5:$A$1012,$W$2,'PIB Mpal 2015-2022 Cons'!$E$5:$E$1012,$A120)</f>
        <v>6.756535168880785</v>
      </c>
      <c r="J120" s="51">
        <f>SUMIFS('PIB Mpal 2015-2022 Cons'!O$5:O$1012,'PIB Mpal 2015-2022 Cons'!$A$5:$A$1012,$W$2,'PIB Mpal 2015-2022 Cons'!$E$5:$E$1012,$A120)</f>
        <v>31.47663428130942</v>
      </c>
      <c r="K120" s="51">
        <f>SUMIFS('PIB Mpal 2015-2022 Cons'!P$5:P$1012,'PIB Mpal 2015-2022 Cons'!$A$5:$A$1012,$W$2,'PIB Mpal 2015-2022 Cons'!$E$5:$E$1012,$A120)</f>
        <v>6.5356581667879725</v>
      </c>
      <c r="L120" s="51">
        <f>SUMIFS('PIB Mpal 2015-2022 Cons'!Q$5:Q$1012,'PIB Mpal 2015-2022 Cons'!$A$5:$A$1012,$W$2,'PIB Mpal 2015-2022 Cons'!$E$5:$E$1012,$A120)</f>
        <v>5.502310841955177</v>
      </c>
      <c r="M120" s="51">
        <f>SUMIFS('PIB Mpal 2015-2022 Cons'!R$5:R$1012,'PIB Mpal 2015-2022 Cons'!$A$5:$A$1012,$W$2,'PIB Mpal 2015-2022 Cons'!$E$5:$E$1012,$A120)</f>
        <v>19.933652834791655</v>
      </c>
      <c r="N120" s="51">
        <f>SUMIFS('PIB Mpal 2015-2022 Cons'!S$5:S$1012,'PIB Mpal 2015-2022 Cons'!$A$5:$A$1012,$W$2,'PIB Mpal 2015-2022 Cons'!$E$5:$E$1012,$A120)</f>
        <v>17.245907357457646</v>
      </c>
      <c r="O120" s="51">
        <f>SUMIFS('PIB Mpal 2015-2022 Cons'!T$5:T$1012,'PIB Mpal 2015-2022 Cons'!$A$5:$A$1012,$W$2,'PIB Mpal 2015-2022 Cons'!$E$5:$E$1012,$A120)</f>
        <v>31.34831740318171</v>
      </c>
      <c r="P120" s="153">
        <f>SUMIFS('PIB Mpal 2015-2022 Cons'!U$5:U$1012,'PIB Mpal 2015-2022 Cons'!$A$5:$A$1012,$W$2,'PIB Mpal 2015-2022 Cons'!$E$5:$E$1012,$A120)</f>
        <v>13.4417550427951</v>
      </c>
      <c r="Q120" s="220">
        <f>SUMIFS('PIB Mpal 2015-2022 Cons'!J$5:J$1012,'PIB Mpal 2015-2022 Cons'!$A$5:$A$1012,$W$2,'PIB Mpal 2015-2022 Cons'!$E$5:$E$1012,$A120)</f>
        <v>108.66703370942639</v>
      </c>
      <c r="R120" s="101">
        <f>SUMIFS('PIB Mpal 2015-2022 Cons'!M$5:M$1012,'PIB Mpal 2015-2022 Cons'!$A$5:$A$1012,$W$2,'PIB Mpal 2015-2022 Cons'!$E$5:$E$1012,$A120)</f>
        <v>19.880937319219576</v>
      </c>
      <c r="S120" s="53">
        <f>SUMIFS('PIB Mpal 2015-2022 Cons'!V$5:V$1012,'PIB Mpal 2015-2022 Cons'!$A$5:$A$1012,$W$2,'PIB Mpal 2015-2022 Cons'!$E$5:$E$1012,$A120)</f>
        <v>132.24077109715947</v>
      </c>
      <c r="T120" s="156">
        <f>SUMIFS('PIB Mpal 2015-2022 Cons'!W$5:W$1012,'PIB Mpal 2015-2022 Cons'!$A$5:$A$1012,$W$2,'PIB Mpal 2015-2022 Cons'!$E$5:$E$1012,$A120)</f>
        <v>260.78874212580547</v>
      </c>
      <c r="U120" s="51">
        <f>SUMIFS('PIB Mpal 2015-2022 Cons'!X$5:X$1012,'PIB Mpal 2015-2022 Cons'!$A$5:$A$1012,$W$2,'PIB Mpal 2015-2022 Cons'!$E$5:$E$1012,$A120)</f>
        <v>33.95514057173457</v>
      </c>
      <c r="V120" s="53">
        <f>SUMIFS('PIB Mpal 2015-2022 Cons'!Y$5:Y$1012,'PIB Mpal 2015-2022 Cons'!$A$5:$A$1012,$W$2,'PIB Mpal 2015-2022 Cons'!$E$5:$E$1012,$A120)</f>
        <v>294.74388269754</v>
      </c>
      <c r="W120" s="94">
        <f t="shared" si="18"/>
        <v>0.002009791397108446</v>
      </c>
      <c r="X120" s="273">
        <f>INDEX(POBLACION!$C$4:$W$128,MATCH(A120,POBLACION!$A$4:$A$128,0),MATCH($W$2,POBLACION!$C$3:$W$3,0))</f>
        <v>18981</v>
      </c>
      <c r="Y120" s="263">
        <f t="shared" si="19"/>
        <v>13739.462732511747</v>
      </c>
      <c r="Z120" s="275">
        <f t="shared" si="20"/>
        <v>15528.36429574522</v>
      </c>
      <c r="AA120" s="278">
        <f t="shared" si="21"/>
        <v>4.1379697504187645</v>
      </c>
      <c r="AB120" s="278">
        <f t="shared" si="21"/>
        <v>4.191125711057283</v>
      </c>
    </row>
    <row r="121" spans="1:28" ht="15">
      <c r="A121" s="35" t="s">
        <v>297</v>
      </c>
      <c r="B121" s="32" t="s">
        <v>147</v>
      </c>
      <c r="C121" s="33" t="s">
        <v>375</v>
      </c>
      <c r="D121" s="32" t="s">
        <v>167</v>
      </c>
      <c r="E121" s="51">
        <f>SUMIFS('PIB Mpal 2015-2022 Cons'!H$5:H$1012,'PIB Mpal 2015-2022 Cons'!$A$5:$A$1012,$W$2,'PIB Mpal 2015-2022 Cons'!$E$5:$E$1012,$A121)</f>
        <v>47.00291388609155</v>
      </c>
      <c r="F121" s="51">
        <f>SUMIFS('PIB Mpal 2015-2022 Cons'!I$5:I$1012,'PIB Mpal 2015-2022 Cons'!$A$5:$A$1012,$W$2,'PIB Mpal 2015-2022 Cons'!$E$5:$E$1012,$A121)</f>
        <v>24.41229171232885</v>
      </c>
      <c r="G121" s="51">
        <f>SUMIFS('PIB Mpal 2015-2022 Cons'!K$5:K$1012,'PIB Mpal 2015-2022 Cons'!$A$5:$A$1012,$W$2,'PIB Mpal 2015-2022 Cons'!$E$5:$E$1012,$A121)</f>
        <v>13.698471174149153</v>
      </c>
      <c r="H121" s="51">
        <f>SUMIFS('PIB Mpal 2015-2022 Cons'!L$5:L$1012,'PIB Mpal 2015-2022 Cons'!$A$5:$A$1012,$W$2,'PIB Mpal 2015-2022 Cons'!$E$5:$E$1012,$A121)</f>
        <v>7.732800368928734</v>
      </c>
      <c r="I121" s="51">
        <f>SUMIFS('PIB Mpal 2015-2022 Cons'!N$5:N$1012,'PIB Mpal 2015-2022 Cons'!$A$5:$A$1012,$W$2,'PIB Mpal 2015-2022 Cons'!$E$5:$E$1012,$A121)</f>
        <v>9.64169721565253</v>
      </c>
      <c r="J121" s="51">
        <f>SUMIFS('PIB Mpal 2015-2022 Cons'!O$5:O$1012,'PIB Mpal 2015-2022 Cons'!$A$5:$A$1012,$W$2,'PIB Mpal 2015-2022 Cons'!$E$5:$E$1012,$A121)</f>
        <v>49.670683300598526</v>
      </c>
      <c r="K121" s="51">
        <f>SUMIFS('PIB Mpal 2015-2022 Cons'!P$5:P$1012,'PIB Mpal 2015-2022 Cons'!$A$5:$A$1012,$W$2,'PIB Mpal 2015-2022 Cons'!$E$5:$E$1012,$A121)</f>
        <v>11.000795982667334</v>
      </c>
      <c r="L121" s="51">
        <f>SUMIFS('PIB Mpal 2015-2022 Cons'!Q$5:Q$1012,'PIB Mpal 2015-2022 Cons'!$A$5:$A$1012,$W$2,'PIB Mpal 2015-2022 Cons'!$E$5:$E$1012,$A121)</f>
        <v>7.014321192553807</v>
      </c>
      <c r="M121" s="51">
        <f>SUMIFS('PIB Mpal 2015-2022 Cons'!R$5:R$1012,'PIB Mpal 2015-2022 Cons'!$A$5:$A$1012,$W$2,'PIB Mpal 2015-2022 Cons'!$E$5:$E$1012,$A121)</f>
        <v>37.05068625242447</v>
      </c>
      <c r="N121" s="51">
        <f>SUMIFS('PIB Mpal 2015-2022 Cons'!S$5:S$1012,'PIB Mpal 2015-2022 Cons'!$A$5:$A$1012,$W$2,'PIB Mpal 2015-2022 Cons'!$E$5:$E$1012,$A121)</f>
        <v>25.930256285307546</v>
      </c>
      <c r="O121" s="51">
        <f>SUMIFS('PIB Mpal 2015-2022 Cons'!T$5:T$1012,'PIB Mpal 2015-2022 Cons'!$A$5:$A$1012,$W$2,'PIB Mpal 2015-2022 Cons'!$E$5:$E$1012,$A121)</f>
        <v>40.10327433755827</v>
      </c>
      <c r="P121" s="153">
        <f>SUMIFS('PIB Mpal 2015-2022 Cons'!U$5:U$1012,'PIB Mpal 2015-2022 Cons'!$A$5:$A$1012,$W$2,'PIB Mpal 2015-2022 Cons'!$E$5:$E$1012,$A121)</f>
        <v>16.409490565502438</v>
      </c>
      <c r="Q121" s="220">
        <f>SUMIFS('PIB Mpal 2015-2022 Cons'!J$5:J$1012,'PIB Mpal 2015-2022 Cons'!$A$5:$A$1012,$W$2,'PIB Mpal 2015-2022 Cons'!$E$5:$E$1012,$A121)</f>
        <v>71.4152055984204</v>
      </c>
      <c r="R121" s="101">
        <f>SUMIFS('PIB Mpal 2015-2022 Cons'!M$5:M$1012,'PIB Mpal 2015-2022 Cons'!$A$5:$A$1012,$W$2,'PIB Mpal 2015-2022 Cons'!$E$5:$E$1012,$A121)</f>
        <v>21.431271543077887</v>
      </c>
      <c r="S121" s="53">
        <f>SUMIFS('PIB Mpal 2015-2022 Cons'!V$5:V$1012,'PIB Mpal 2015-2022 Cons'!$A$5:$A$1012,$W$2,'PIB Mpal 2015-2022 Cons'!$E$5:$E$1012,$A121)</f>
        <v>196.8212051322649</v>
      </c>
      <c r="T121" s="156">
        <f>SUMIFS('PIB Mpal 2015-2022 Cons'!W$5:W$1012,'PIB Mpal 2015-2022 Cons'!$A$5:$A$1012,$W$2,'PIB Mpal 2015-2022 Cons'!$E$5:$E$1012,$A121)</f>
        <v>289.6676822737632</v>
      </c>
      <c r="U121" s="51">
        <f>SUMIFS('PIB Mpal 2015-2022 Cons'!X$5:X$1012,'PIB Mpal 2015-2022 Cons'!$A$5:$A$1012,$W$2,'PIB Mpal 2015-2022 Cons'!$E$5:$E$1012,$A121)</f>
        <v>34.24119084508541</v>
      </c>
      <c r="V121" s="53">
        <f>SUMIFS('PIB Mpal 2015-2022 Cons'!Y$5:Y$1012,'PIB Mpal 2015-2022 Cons'!$A$5:$A$1012,$W$2,'PIB Mpal 2015-2022 Cons'!$E$5:$E$1012,$A121)</f>
        <v>323.90887311884865</v>
      </c>
      <c r="W121" s="94">
        <f t="shared" si="18"/>
        <v>0.0022086608233677398</v>
      </c>
      <c r="X121" s="273">
        <f>INDEX(POBLACION!$C$4:$W$128,MATCH(A121,POBLACION!$A$4:$A$128,0),MATCH($W$2,POBLACION!$C$3:$W$3,0))</f>
        <v>27493</v>
      </c>
      <c r="Y121" s="263">
        <f t="shared" si="19"/>
        <v>10536.052168688875</v>
      </c>
      <c r="Z121" s="275">
        <f t="shared" si="20"/>
        <v>11781.503405188545</v>
      </c>
      <c r="AA121" s="278">
        <f t="shared" si="21"/>
        <v>4.022677912344541</v>
      </c>
      <c r="AB121" s="278">
        <f t="shared" si="21"/>
        <v>4.07120071310957</v>
      </c>
    </row>
    <row r="122" spans="1:28" ht="15">
      <c r="A122" s="35" t="s">
        <v>298</v>
      </c>
      <c r="B122" s="32" t="s">
        <v>147</v>
      </c>
      <c r="C122" s="33" t="s">
        <v>375</v>
      </c>
      <c r="D122" s="32" t="s">
        <v>168</v>
      </c>
      <c r="E122" s="51">
        <f>SUMIFS('PIB Mpal 2015-2022 Cons'!H$5:H$1012,'PIB Mpal 2015-2022 Cons'!$A$5:$A$1012,$W$2,'PIB Mpal 2015-2022 Cons'!$E$5:$E$1012,$A122)</f>
        <v>60.30195450718675</v>
      </c>
      <c r="F122" s="51">
        <f>SUMIFS('PIB Mpal 2015-2022 Cons'!I$5:I$1012,'PIB Mpal 2015-2022 Cons'!$A$5:$A$1012,$W$2,'PIB Mpal 2015-2022 Cons'!$E$5:$E$1012,$A122)</f>
        <v>0</v>
      </c>
      <c r="G122" s="51">
        <f>SUMIFS('PIB Mpal 2015-2022 Cons'!K$5:K$1012,'PIB Mpal 2015-2022 Cons'!$A$5:$A$1012,$W$2,'PIB Mpal 2015-2022 Cons'!$E$5:$E$1012,$A122)</f>
        <v>13.36473259441133</v>
      </c>
      <c r="H122" s="51">
        <f>SUMIFS('PIB Mpal 2015-2022 Cons'!L$5:L$1012,'PIB Mpal 2015-2022 Cons'!$A$5:$A$1012,$W$2,'PIB Mpal 2015-2022 Cons'!$E$5:$E$1012,$A122)</f>
        <v>13.814217571973057</v>
      </c>
      <c r="I122" s="51">
        <f>SUMIFS('PIB Mpal 2015-2022 Cons'!N$5:N$1012,'PIB Mpal 2015-2022 Cons'!$A$5:$A$1012,$W$2,'PIB Mpal 2015-2022 Cons'!$E$5:$E$1012,$A122)</f>
        <v>9.291479983825873</v>
      </c>
      <c r="J122" s="51">
        <f>SUMIFS('PIB Mpal 2015-2022 Cons'!O$5:O$1012,'PIB Mpal 2015-2022 Cons'!$A$5:$A$1012,$W$2,'PIB Mpal 2015-2022 Cons'!$E$5:$E$1012,$A122)</f>
        <v>32.07823118791349</v>
      </c>
      <c r="K122" s="51">
        <f>SUMIFS('PIB Mpal 2015-2022 Cons'!P$5:P$1012,'PIB Mpal 2015-2022 Cons'!$A$5:$A$1012,$W$2,'PIB Mpal 2015-2022 Cons'!$E$5:$E$1012,$A122)</f>
        <v>7.464013470516262</v>
      </c>
      <c r="L122" s="51">
        <f>SUMIFS('PIB Mpal 2015-2022 Cons'!Q$5:Q$1012,'PIB Mpal 2015-2022 Cons'!$A$5:$A$1012,$W$2,'PIB Mpal 2015-2022 Cons'!$E$5:$E$1012,$A122)</f>
        <v>5.082840236115727</v>
      </c>
      <c r="M122" s="51">
        <f>SUMIFS('PIB Mpal 2015-2022 Cons'!R$5:R$1012,'PIB Mpal 2015-2022 Cons'!$A$5:$A$1012,$W$2,'PIB Mpal 2015-2022 Cons'!$E$5:$E$1012,$A122)</f>
        <v>22.17088914950503</v>
      </c>
      <c r="N122" s="51">
        <f>SUMIFS('PIB Mpal 2015-2022 Cons'!S$5:S$1012,'PIB Mpal 2015-2022 Cons'!$A$5:$A$1012,$W$2,'PIB Mpal 2015-2022 Cons'!$E$5:$E$1012,$A122)</f>
        <v>17.801075866147492</v>
      </c>
      <c r="O122" s="51">
        <f>SUMIFS('PIB Mpal 2015-2022 Cons'!T$5:T$1012,'PIB Mpal 2015-2022 Cons'!$A$5:$A$1012,$W$2,'PIB Mpal 2015-2022 Cons'!$E$5:$E$1012,$A122)</f>
        <v>24.46552951570471</v>
      </c>
      <c r="P122" s="153">
        <f>SUMIFS('PIB Mpal 2015-2022 Cons'!U$5:U$1012,'PIB Mpal 2015-2022 Cons'!$A$5:$A$1012,$W$2,'PIB Mpal 2015-2022 Cons'!$E$5:$E$1012,$A122)</f>
        <v>11.230431284844693</v>
      </c>
      <c r="Q122" s="220">
        <f>SUMIFS('PIB Mpal 2015-2022 Cons'!J$5:J$1012,'PIB Mpal 2015-2022 Cons'!$A$5:$A$1012,$W$2,'PIB Mpal 2015-2022 Cons'!$E$5:$E$1012,$A122)</f>
        <v>60.30195450718675</v>
      </c>
      <c r="R122" s="101">
        <f>SUMIFS('PIB Mpal 2015-2022 Cons'!M$5:M$1012,'PIB Mpal 2015-2022 Cons'!$A$5:$A$1012,$W$2,'PIB Mpal 2015-2022 Cons'!$E$5:$E$1012,$A122)</f>
        <v>27.17895016638439</v>
      </c>
      <c r="S122" s="53">
        <f>SUMIFS('PIB Mpal 2015-2022 Cons'!V$5:V$1012,'PIB Mpal 2015-2022 Cons'!$A$5:$A$1012,$W$2,'PIB Mpal 2015-2022 Cons'!$E$5:$E$1012,$A122)</f>
        <v>129.58449069457328</v>
      </c>
      <c r="T122" s="156">
        <f>SUMIFS('PIB Mpal 2015-2022 Cons'!W$5:W$1012,'PIB Mpal 2015-2022 Cons'!$A$5:$A$1012,$W$2,'PIB Mpal 2015-2022 Cons'!$E$5:$E$1012,$A122)</f>
        <v>217.06539536814444</v>
      </c>
      <c r="U122" s="51">
        <f>SUMIFS('PIB Mpal 2015-2022 Cons'!X$5:X$1012,'PIB Mpal 2015-2022 Cons'!$A$5:$A$1012,$W$2,'PIB Mpal 2015-2022 Cons'!$E$5:$E$1012,$A122)</f>
        <v>25.88752738204498</v>
      </c>
      <c r="V122" s="53">
        <f>SUMIFS('PIB Mpal 2015-2022 Cons'!Y$5:Y$1012,'PIB Mpal 2015-2022 Cons'!$A$5:$A$1012,$W$2,'PIB Mpal 2015-2022 Cons'!$E$5:$E$1012,$A122)</f>
        <v>242.95292275018943</v>
      </c>
      <c r="W122" s="94">
        <f t="shared" si="18"/>
        <v>0.001656640638566708</v>
      </c>
      <c r="X122" s="273">
        <f>INDEX(POBLACION!$C$4:$W$128,MATCH(A122,POBLACION!$A$4:$A$128,0),MATCH($W$2,POBLACION!$C$3:$W$3,0))</f>
        <v>16881</v>
      </c>
      <c r="Y122" s="263">
        <f t="shared" si="19"/>
        <v>12858.562606963122</v>
      </c>
      <c r="Z122" s="275">
        <f t="shared" si="20"/>
        <v>14392.09304840883</v>
      </c>
      <c r="AA122" s="278">
        <f t="shared" si="21"/>
        <v>4.1091924237395325</v>
      </c>
      <c r="AB122" s="278">
        <f t="shared" si="21"/>
        <v>4.158123958166835</v>
      </c>
    </row>
    <row r="123" spans="1:28" ht="15">
      <c r="A123" s="35" t="s">
        <v>299</v>
      </c>
      <c r="B123" s="32" t="s">
        <v>147</v>
      </c>
      <c r="C123" s="33" t="s">
        <v>375</v>
      </c>
      <c r="D123" s="32" t="s">
        <v>169</v>
      </c>
      <c r="E123" s="51">
        <f>SUMIFS('PIB Mpal 2015-2022 Cons'!H$5:H$1012,'PIB Mpal 2015-2022 Cons'!$A$5:$A$1012,$W$2,'PIB Mpal 2015-2022 Cons'!$E$5:$E$1012,$A123)</f>
        <v>14.870751611220644</v>
      </c>
      <c r="F123" s="51">
        <f>SUMIFS('PIB Mpal 2015-2022 Cons'!I$5:I$1012,'PIB Mpal 2015-2022 Cons'!$A$5:$A$1012,$W$2,'PIB Mpal 2015-2022 Cons'!$E$5:$E$1012,$A123)</f>
        <v>10.233439236684992</v>
      </c>
      <c r="G123" s="51">
        <f>SUMIFS('PIB Mpal 2015-2022 Cons'!K$5:K$1012,'PIB Mpal 2015-2022 Cons'!$A$5:$A$1012,$W$2,'PIB Mpal 2015-2022 Cons'!$E$5:$E$1012,$A123)</f>
        <v>3.2697241481792245</v>
      </c>
      <c r="H123" s="51">
        <f>SUMIFS('PIB Mpal 2015-2022 Cons'!L$5:L$1012,'PIB Mpal 2015-2022 Cons'!$A$5:$A$1012,$W$2,'PIB Mpal 2015-2022 Cons'!$E$5:$E$1012,$A123)</f>
        <v>3.139394003842337</v>
      </c>
      <c r="I123" s="51">
        <f>SUMIFS('PIB Mpal 2015-2022 Cons'!N$5:N$1012,'PIB Mpal 2015-2022 Cons'!$A$5:$A$1012,$W$2,'PIB Mpal 2015-2022 Cons'!$E$5:$E$1012,$A123)</f>
        <v>7.590849795529463</v>
      </c>
      <c r="J123" s="51">
        <f>SUMIFS('PIB Mpal 2015-2022 Cons'!O$5:O$1012,'PIB Mpal 2015-2022 Cons'!$A$5:$A$1012,$W$2,'PIB Mpal 2015-2022 Cons'!$E$5:$E$1012,$A123)</f>
        <v>7.912945652139935</v>
      </c>
      <c r="K123" s="51">
        <f>SUMIFS('PIB Mpal 2015-2022 Cons'!P$5:P$1012,'PIB Mpal 2015-2022 Cons'!$A$5:$A$1012,$W$2,'PIB Mpal 2015-2022 Cons'!$E$5:$E$1012,$A123)</f>
        <v>2.4209948082992856</v>
      </c>
      <c r="L123" s="51">
        <f>SUMIFS('PIB Mpal 2015-2022 Cons'!Q$5:Q$1012,'PIB Mpal 2015-2022 Cons'!$A$5:$A$1012,$W$2,'PIB Mpal 2015-2022 Cons'!$E$5:$E$1012,$A123)</f>
        <v>1.7947112828813196</v>
      </c>
      <c r="M123" s="51">
        <f>SUMIFS('PIB Mpal 2015-2022 Cons'!R$5:R$1012,'PIB Mpal 2015-2022 Cons'!$A$5:$A$1012,$W$2,'PIB Mpal 2015-2022 Cons'!$E$5:$E$1012,$A123)</f>
        <v>8.316529550845795</v>
      </c>
      <c r="N123" s="51">
        <f>SUMIFS('PIB Mpal 2015-2022 Cons'!S$5:S$1012,'PIB Mpal 2015-2022 Cons'!$A$5:$A$1012,$W$2,'PIB Mpal 2015-2022 Cons'!$E$5:$E$1012,$A123)</f>
        <v>8.312881471649893</v>
      </c>
      <c r="O123" s="51">
        <f>SUMIFS('PIB Mpal 2015-2022 Cons'!T$5:T$1012,'PIB Mpal 2015-2022 Cons'!$A$5:$A$1012,$W$2,'PIB Mpal 2015-2022 Cons'!$E$5:$E$1012,$A123)</f>
        <v>14.886789420201858</v>
      </c>
      <c r="P123" s="153">
        <f>SUMIFS('PIB Mpal 2015-2022 Cons'!U$5:U$1012,'PIB Mpal 2015-2022 Cons'!$A$5:$A$1012,$W$2,'PIB Mpal 2015-2022 Cons'!$E$5:$E$1012,$A123)</f>
        <v>3.9836385099280727</v>
      </c>
      <c r="Q123" s="220">
        <f>SUMIFS('PIB Mpal 2015-2022 Cons'!J$5:J$1012,'PIB Mpal 2015-2022 Cons'!$A$5:$A$1012,$W$2,'PIB Mpal 2015-2022 Cons'!$E$5:$E$1012,$A123)</f>
        <v>25.104190847905635</v>
      </c>
      <c r="R123" s="101">
        <f>SUMIFS('PIB Mpal 2015-2022 Cons'!M$5:M$1012,'PIB Mpal 2015-2022 Cons'!$A$5:$A$1012,$W$2,'PIB Mpal 2015-2022 Cons'!$E$5:$E$1012,$A123)</f>
        <v>6.409118152021561</v>
      </c>
      <c r="S123" s="53">
        <f>SUMIFS('PIB Mpal 2015-2022 Cons'!V$5:V$1012,'PIB Mpal 2015-2022 Cons'!$A$5:$A$1012,$W$2,'PIB Mpal 2015-2022 Cons'!$E$5:$E$1012,$A123)</f>
        <v>55.21934049147562</v>
      </c>
      <c r="T123" s="156">
        <f>SUMIFS('PIB Mpal 2015-2022 Cons'!W$5:W$1012,'PIB Mpal 2015-2022 Cons'!$A$5:$A$1012,$W$2,'PIB Mpal 2015-2022 Cons'!$E$5:$E$1012,$A123)</f>
        <v>86.73264949140281</v>
      </c>
      <c r="U123" s="51">
        <f>SUMIFS('PIB Mpal 2015-2022 Cons'!X$5:X$1012,'PIB Mpal 2015-2022 Cons'!$A$5:$A$1012,$W$2,'PIB Mpal 2015-2022 Cons'!$E$5:$E$1012,$A123)</f>
        <v>10.674679096389315</v>
      </c>
      <c r="V123" s="53">
        <f>SUMIFS('PIB Mpal 2015-2022 Cons'!Y$5:Y$1012,'PIB Mpal 2015-2022 Cons'!$A$5:$A$1012,$W$2,'PIB Mpal 2015-2022 Cons'!$E$5:$E$1012,$A123)</f>
        <v>97.40732858779212</v>
      </c>
      <c r="W123" s="94">
        <f t="shared" si="18"/>
        <v>0.0006641983854570907</v>
      </c>
      <c r="X123" s="273">
        <f>INDEX(POBLACION!$C$4:$W$128,MATCH(A123,POBLACION!$A$4:$A$128,0),MATCH($W$2,POBLACION!$C$3:$W$3,0))</f>
        <v>6424</v>
      </c>
      <c r="Y123" s="263">
        <f t="shared" si="19"/>
        <v>13501.346433904548</v>
      </c>
      <c r="Z123" s="275">
        <f t="shared" si="20"/>
        <v>15163.033715409732</v>
      </c>
      <c r="AA123" s="278">
        <f t="shared" si="21"/>
        <v>4.1303770810621705</v>
      </c>
      <c r="AB123" s="278">
        <f t="shared" si="21"/>
        <v>4.180786100639872</v>
      </c>
    </row>
    <row r="124" spans="1:28" ht="15">
      <c r="A124" s="35" t="s">
        <v>300</v>
      </c>
      <c r="B124" s="32" t="s">
        <v>147</v>
      </c>
      <c r="C124" s="33" t="s">
        <v>368</v>
      </c>
      <c r="D124" s="32" t="s">
        <v>170</v>
      </c>
      <c r="E124" s="51">
        <f>SUMIFS('PIB Mpal 2015-2022 Cons'!H$5:H$1012,'PIB Mpal 2015-2022 Cons'!$A$5:$A$1012,$W$2,'PIB Mpal 2015-2022 Cons'!$E$5:$E$1012,$A124)</f>
        <v>3.890576907579742</v>
      </c>
      <c r="F124" s="51">
        <f>SUMIFS('PIB Mpal 2015-2022 Cons'!I$5:I$1012,'PIB Mpal 2015-2022 Cons'!$A$5:$A$1012,$W$2,'PIB Mpal 2015-2022 Cons'!$E$5:$E$1012,$A124)</f>
        <v>13.380728973518538</v>
      </c>
      <c r="G124" s="51">
        <f>SUMIFS('PIB Mpal 2015-2022 Cons'!K$5:K$1012,'PIB Mpal 2015-2022 Cons'!$A$5:$A$1012,$W$2,'PIB Mpal 2015-2022 Cons'!$E$5:$E$1012,$A124)</f>
        <v>4.06808756196547</v>
      </c>
      <c r="H124" s="51">
        <f>SUMIFS('PIB Mpal 2015-2022 Cons'!L$5:L$1012,'PIB Mpal 2015-2022 Cons'!$A$5:$A$1012,$W$2,'PIB Mpal 2015-2022 Cons'!$E$5:$E$1012,$A124)</f>
        <v>3.04133317467751</v>
      </c>
      <c r="I124" s="51">
        <f>SUMIFS('PIB Mpal 2015-2022 Cons'!N$5:N$1012,'PIB Mpal 2015-2022 Cons'!$A$5:$A$1012,$W$2,'PIB Mpal 2015-2022 Cons'!$E$5:$E$1012,$A124)</f>
        <v>8.217948418159324</v>
      </c>
      <c r="J124" s="51">
        <f>SUMIFS('PIB Mpal 2015-2022 Cons'!O$5:O$1012,'PIB Mpal 2015-2022 Cons'!$A$5:$A$1012,$W$2,'PIB Mpal 2015-2022 Cons'!$E$5:$E$1012,$A124)</f>
        <v>15.077150476537419</v>
      </c>
      <c r="K124" s="51">
        <f>SUMIFS('PIB Mpal 2015-2022 Cons'!P$5:P$1012,'PIB Mpal 2015-2022 Cons'!$A$5:$A$1012,$W$2,'PIB Mpal 2015-2022 Cons'!$E$5:$E$1012,$A124)</f>
        <v>5.80919505196664</v>
      </c>
      <c r="L124" s="51">
        <f>SUMIFS('PIB Mpal 2015-2022 Cons'!Q$5:Q$1012,'PIB Mpal 2015-2022 Cons'!$A$5:$A$1012,$W$2,'PIB Mpal 2015-2022 Cons'!$E$5:$E$1012,$A124)</f>
        <v>1.6458342423223355</v>
      </c>
      <c r="M124" s="51">
        <f>SUMIFS('PIB Mpal 2015-2022 Cons'!R$5:R$1012,'PIB Mpal 2015-2022 Cons'!$A$5:$A$1012,$W$2,'PIB Mpal 2015-2022 Cons'!$E$5:$E$1012,$A124)</f>
        <v>13.774610784438776</v>
      </c>
      <c r="N124" s="51">
        <f>SUMIFS('PIB Mpal 2015-2022 Cons'!S$5:S$1012,'PIB Mpal 2015-2022 Cons'!$A$5:$A$1012,$W$2,'PIB Mpal 2015-2022 Cons'!$E$5:$E$1012,$A124)</f>
        <v>13.368579992716223</v>
      </c>
      <c r="O124" s="51">
        <f>SUMIFS('PIB Mpal 2015-2022 Cons'!T$5:T$1012,'PIB Mpal 2015-2022 Cons'!$A$5:$A$1012,$W$2,'PIB Mpal 2015-2022 Cons'!$E$5:$E$1012,$A124)</f>
        <v>13.991841042630076</v>
      </c>
      <c r="P124" s="153">
        <f>SUMIFS('PIB Mpal 2015-2022 Cons'!U$5:U$1012,'PIB Mpal 2015-2022 Cons'!$A$5:$A$1012,$W$2,'PIB Mpal 2015-2022 Cons'!$E$5:$E$1012,$A124)</f>
        <v>8.386053168899236</v>
      </c>
      <c r="Q124" s="220">
        <f>SUMIFS('PIB Mpal 2015-2022 Cons'!J$5:J$1012,'PIB Mpal 2015-2022 Cons'!$A$5:$A$1012,$W$2,'PIB Mpal 2015-2022 Cons'!$E$5:$E$1012,$A124)</f>
        <v>17.27130588109828</v>
      </c>
      <c r="R124" s="101">
        <f>SUMIFS('PIB Mpal 2015-2022 Cons'!M$5:M$1012,'PIB Mpal 2015-2022 Cons'!$A$5:$A$1012,$W$2,'PIB Mpal 2015-2022 Cons'!$E$5:$E$1012,$A124)</f>
        <v>7.10942073664298</v>
      </c>
      <c r="S124" s="53">
        <f>SUMIFS('PIB Mpal 2015-2022 Cons'!V$5:V$1012,'PIB Mpal 2015-2022 Cons'!$A$5:$A$1012,$W$2,'PIB Mpal 2015-2022 Cons'!$E$5:$E$1012,$A124)</f>
        <v>80.27121317767003</v>
      </c>
      <c r="T124" s="156">
        <f>SUMIFS('PIB Mpal 2015-2022 Cons'!W$5:W$1012,'PIB Mpal 2015-2022 Cons'!$A$5:$A$1012,$W$2,'PIB Mpal 2015-2022 Cons'!$E$5:$E$1012,$A124)</f>
        <v>104.6519397954113</v>
      </c>
      <c r="U124" s="51">
        <f>SUMIFS('PIB Mpal 2015-2022 Cons'!X$5:X$1012,'PIB Mpal 2015-2022 Cons'!$A$5:$A$1012,$W$2,'PIB Mpal 2015-2022 Cons'!$E$5:$E$1012,$A124)</f>
        <v>11.979173943537413</v>
      </c>
      <c r="V124" s="53">
        <f>SUMIFS('PIB Mpal 2015-2022 Cons'!Y$5:Y$1012,'PIB Mpal 2015-2022 Cons'!$A$5:$A$1012,$W$2,'PIB Mpal 2015-2022 Cons'!$E$5:$E$1012,$A124)</f>
        <v>116.63111373894871</v>
      </c>
      <c r="W124" s="94">
        <f t="shared" si="18"/>
        <v>0.0007952809974626564</v>
      </c>
      <c r="X124" s="273">
        <f>INDEX(POBLACION!$C$4:$W$128,MATCH(A124,POBLACION!$A$4:$A$128,0),MATCH($W$2,POBLACION!$C$3:$W$3,0))</f>
        <v>11183</v>
      </c>
      <c r="Y124" s="263">
        <f t="shared" si="19"/>
        <v>9358.127496683475</v>
      </c>
      <c r="Z124" s="275">
        <f t="shared" si="20"/>
        <v>10429.322519802263</v>
      </c>
      <c r="AA124" s="278">
        <f t="shared" si="21"/>
        <v>3.9711889577966293</v>
      </c>
      <c r="AB124" s="278">
        <f t="shared" si="21"/>
        <v>4.018256097931075</v>
      </c>
    </row>
    <row r="125" spans="1:28" ht="15">
      <c r="A125" s="35" t="s">
        <v>301</v>
      </c>
      <c r="B125" s="32" t="s">
        <v>147</v>
      </c>
      <c r="C125" s="33" t="s">
        <v>368</v>
      </c>
      <c r="D125" s="32" t="s">
        <v>171</v>
      </c>
      <c r="E125" s="51">
        <f>SUMIFS('PIB Mpal 2015-2022 Cons'!H$5:H$1012,'PIB Mpal 2015-2022 Cons'!$A$5:$A$1012,$W$2,'PIB Mpal 2015-2022 Cons'!$E$5:$E$1012,$A125)</f>
        <v>444.56022046469377</v>
      </c>
      <c r="F125" s="51">
        <f>SUMIFS('PIB Mpal 2015-2022 Cons'!I$5:I$1012,'PIB Mpal 2015-2022 Cons'!$A$5:$A$1012,$W$2,'PIB Mpal 2015-2022 Cons'!$E$5:$E$1012,$A125)</f>
        <v>0</v>
      </c>
      <c r="G125" s="51">
        <f>SUMIFS('PIB Mpal 2015-2022 Cons'!K$5:K$1012,'PIB Mpal 2015-2022 Cons'!$A$5:$A$1012,$W$2,'PIB Mpal 2015-2022 Cons'!$E$5:$E$1012,$A125)</f>
        <v>20.194658242975805</v>
      </c>
      <c r="H125" s="51">
        <f>SUMIFS('PIB Mpal 2015-2022 Cons'!L$5:L$1012,'PIB Mpal 2015-2022 Cons'!$A$5:$A$1012,$W$2,'PIB Mpal 2015-2022 Cons'!$E$5:$E$1012,$A125)</f>
        <v>42.663025035732076</v>
      </c>
      <c r="I125" s="51">
        <f>SUMIFS('PIB Mpal 2015-2022 Cons'!N$5:N$1012,'PIB Mpal 2015-2022 Cons'!$A$5:$A$1012,$W$2,'PIB Mpal 2015-2022 Cons'!$E$5:$E$1012,$A125)</f>
        <v>26.991638337383954</v>
      </c>
      <c r="J125" s="51">
        <f>SUMIFS('PIB Mpal 2015-2022 Cons'!O$5:O$1012,'PIB Mpal 2015-2022 Cons'!$A$5:$A$1012,$W$2,'PIB Mpal 2015-2022 Cons'!$E$5:$E$1012,$A125)</f>
        <v>40.92463398919445</v>
      </c>
      <c r="K125" s="51">
        <f>SUMIFS('PIB Mpal 2015-2022 Cons'!P$5:P$1012,'PIB Mpal 2015-2022 Cons'!$A$5:$A$1012,$W$2,'PIB Mpal 2015-2022 Cons'!$E$5:$E$1012,$A125)</f>
        <v>11.299657467886846</v>
      </c>
      <c r="L125" s="51">
        <f>SUMIFS('PIB Mpal 2015-2022 Cons'!Q$5:Q$1012,'PIB Mpal 2015-2022 Cons'!$A$5:$A$1012,$W$2,'PIB Mpal 2015-2022 Cons'!$E$5:$E$1012,$A125)</f>
        <v>9.524195156789805</v>
      </c>
      <c r="M125" s="51">
        <f>SUMIFS('PIB Mpal 2015-2022 Cons'!R$5:R$1012,'PIB Mpal 2015-2022 Cons'!$A$5:$A$1012,$W$2,'PIB Mpal 2015-2022 Cons'!$E$5:$E$1012,$A125)</f>
        <v>31.977379611295316</v>
      </c>
      <c r="N125" s="51">
        <f>SUMIFS('PIB Mpal 2015-2022 Cons'!S$5:S$1012,'PIB Mpal 2015-2022 Cons'!$A$5:$A$1012,$W$2,'PIB Mpal 2015-2022 Cons'!$E$5:$E$1012,$A125)</f>
        <v>33.92745828591222</v>
      </c>
      <c r="O125" s="51">
        <f>SUMIFS('PIB Mpal 2015-2022 Cons'!T$5:T$1012,'PIB Mpal 2015-2022 Cons'!$A$5:$A$1012,$W$2,'PIB Mpal 2015-2022 Cons'!$E$5:$E$1012,$A125)</f>
        <v>54.88783522853778</v>
      </c>
      <c r="P125" s="153">
        <f>SUMIFS('PIB Mpal 2015-2022 Cons'!U$5:U$1012,'PIB Mpal 2015-2022 Cons'!$A$5:$A$1012,$W$2,'PIB Mpal 2015-2022 Cons'!$E$5:$E$1012,$A125)</f>
        <v>18.60645126072983</v>
      </c>
      <c r="Q125" s="220">
        <f>SUMIFS('PIB Mpal 2015-2022 Cons'!J$5:J$1012,'PIB Mpal 2015-2022 Cons'!$A$5:$A$1012,$W$2,'PIB Mpal 2015-2022 Cons'!$E$5:$E$1012,$A125)</f>
        <v>444.56022046469377</v>
      </c>
      <c r="R125" s="101">
        <f>SUMIFS('PIB Mpal 2015-2022 Cons'!M$5:M$1012,'PIB Mpal 2015-2022 Cons'!$A$5:$A$1012,$W$2,'PIB Mpal 2015-2022 Cons'!$E$5:$E$1012,$A125)</f>
        <v>62.85768327870788</v>
      </c>
      <c r="S125" s="53">
        <f>SUMIFS('PIB Mpal 2015-2022 Cons'!V$5:V$1012,'PIB Mpal 2015-2022 Cons'!$A$5:$A$1012,$W$2,'PIB Mpal 2015-2022 Cons'!$E$5:$E$1012,$A125)</f>
        <v>228.13924933773018</v>
      </c>
      <c r="T125" s="156">
        <f>SUMIFS('PIB Mpal 2015-2022 Cons'!W$5:W$1012,'PIB Mpal 2015-2022 Cons'!$A$5:$A$1012,$W$2,'PIB Mpal 2015-2022 Cons'!$E$5:$E$1012,$A125)</f>
        <v>735.5571530811319</v>
      </c>
      <c r="U125" s="51">
        <f>SUMIFS('PIB Mpal 2015-2022 Cons'!X$5:X$1012,'PIB Mpal 2015-2022 Cons'!$A$5:$A$1012,$W$2,'PIB Mpal 2015-2022 Cons'!$E$5:$E$1012,$A125)</f>
        <v>103.49522059318082</v>
      </c>
      <c r="V125" s="53">
        <f>SUMIFS('PIB Mpal 2015-2022 Cons'!Y$5:Y$1012,'PIB Mpal 2015-2022 Cons'!$A$5:$A$1012,$W$2,'PIB Mpal 2015-2022 Cons'!$E$5:$E$1012,$A125)</f>
        <v>839.0523736743128</v>
      </c>
      <c r="W125" s="94">
        <f t="shared" si="18"/>
        <v>0.005721307010346069</v>
      </c>
      <c r="X125" s="273">
        <f>INDEX(POBLACION!$C$4:$W$128,MATCH(A125,POBLACION!$A$4:$A$128,0),MATCH($W$2,POBLACION!$C$3:$W$3,0))</f>
        <v>31602</v>
      </c>
      <c r="Y125" s="263">
        <f t="shared" si="19"/>
        <v>23275.65195497538</v>
      </c>
      <c r="Z125" s="275">
        <f t="shared" si="20"/>
        <v>26550.60988780181</v>
      </c>
      <c r="AA125" s="278">
        <f t="shared" si="21"/>
        <v>4.366901854486154</v>
      </c>
      <c r="AB125" s="278">
        <f t="shared" si="21"/>
        <v>4.42407450160825</v>
      </c>
    </row>
    <row r="126" spans="1:28" ht="15">
      <c r="A126" s="35" t="s">
        <v>302</v>
      </c>
      <c r="B126" s="32" t="s">
        <v>147</v>
      </c>
      <c r="C126" s="33" t="s">
        <v>375</v>
      </c>
      <c r="D126" s="32" t="s">
        <v>172</v>
      </c>
      <c r="E126" s="51">
        <f>SUMIFS('PIB Mpal 2015-2022 Cons'!H$5:H$1012,'PIB Mpal 2015-2022 Cons'!$A$5:$A$1012,$W$2,'PIB Mpal 2015-2022 Cons'!$E$5:$E$1012,$A126)</f>
        <v>78.66682619071818</v>
      </c>
      <c r="F126" s="51">
        <f>SUMIFS('PIB Mpal 2015-2022 Cons'!I$5:I$1012,'PIB Mpal 2015-2022 Cons'!$A$5:$A$1012,$W$2,'PIB Mpal 2015-2022 Cons'!$E$5:$E$1012,$A126)</f>
        <v>44.75763566327537</v>
      </c>
      <c r="G126" s="51">
        <f>SUMIFS('PIB Mpal 2015-2022 Cons'!K$5:K$1012,'PIB Mpal 2015-2022 Cons'!$A$5:$A$1012,$W$2,'PIB Mpal 2015-2022 Cons'!$E$5:$E$1012,$A126)</f>
        <v>5.925816151083999</v>
      </c>
      <c r="H126" s="51">
        <f>SUMIFS('PIB Mpal 2015-2022 Cons'!L$5:L$1012,'PIB Mpal 2015-2022 Cons'!$A$5:$A$1012,$W$2,'PIB Mpal 2015-2022 Cons'!$E$5:$E$1012,$A126)</f>
        <v>10.305058008415594</v>
      </c>
      <c r="I126" s="51">
        <f>SUMIFS('PIB Mpal 2015-2022 Cons'!N$5:N$1012,'PIB Mpal 2015-2022 Cons'!$A$5:$A$1012,$W$2,'PIB Mpal 2015-2022 Cons'!$E$5:$E$1012,$A126)</f>
        <v>3.0438058061213593</v>
      </c>
      <c r="J126" s="51">
        <f>SUMIFS('PIB Mpal 2015-2022 Cons'!O$5:O$1012,'PIB Mpal 2015-2022 Cons'!$A$5:$A$1012,$W$2,'PIB Mpal 2015-2022 Cons'!$E$5:$E$1012,$A126)</f>
        <v>8.948051102582411</v>
      </c>
      <c r="K126" s="51">
        <f>SUMIFS('PIB Mpal 2015-2022 Cons'!P$5:P$1012,'PIB Mpal 2015-2022 Cons'!$A$5:$A$1012,$W$2,'PIB Mpal 2015-2022 Cons'!$E$5:$E$1012,$A126)</f>
        <v>3.2955327989219483</v>
      </c>
      <c r="L126" s="51">
        <f>SUMIFS('PIB Mpal 2015-2022 Cons'!Q$5:Q$1012,'PIB Mpal 2015-2022 Cons'!$A$5:$A$1012,$W$2,'PIB Mpal 2015-2022 Cons'!$E$5:$E$1012,$A126)</f>
        <v>1.45151491235524</v>
      </c>
      <c r="M126" s="51">
        <f>SUMIFS('PIB Mpal 2015-2022 Cons'!R$5:R$1012,'PIB Mpal 2015-2022 Cons'!$A$5:$A$1012,$W$2,'PIB Mpal 2015-2022 Cons'!$E$5:$E$1012,$A126)</f>
        <v>11.88820187198364</v>
      </c>
      <c r="N126" s="51">
        <f>SUMIFS('PIB Mpal 2015-2022 Cons'!S$5:S$1012,'PIB Mpal 2015-2022 Cons'!$A$5:$A$1012,$W$2,'PIB Mpal 2015-2022 Cons'!$E$5:$E$1012,$A126)</f>
        <v>8.643567932487763</v>
      </c>
      <c r="O126" s="51">
        <f>SUMIFS('PIB Mpal 2015-2022 Cons'!T$5:T$1012,'PIB Mpal 2015-2022 Cons'!$A$5:$A$1012,$W$2,'PIB Mpal 2015-2022 Cons'!$E$5:$E$1012,$A126)</f>
        <v>15.704730684613741</v>
      </c>
      <c r="P126" s="153">
        <f>SUMIFS('PIB Mpal 2015-2022 Cons'!U$5:U$1012,'PIB Mpal 2015-2022 Cons'!$A$5:$A$1012,$W$2,'PIB Mpal 2015-2022 Cons'!$E$5:$E$1012,$A126)</f>
        <v>6.529363177376851</v>
      </c>
      <c r="Q126" s="220">
        <f>SUMIFS('PIB Mpal 2015-2022 Cons'!J$5:J$1012,'PIB Mpal 2015-2022 Cons'!$A$5:$A$1012,$W$2,'PIB Mpal 2015-2022 Cons'!$E$5:$E$1012,$A126)</f>
        <v>123.42446185399356</v>
      </c>
      <c r="R126" s="101">
        <f>SUMIFS('PIB Mpal 2015-2022 Cons'!M$5:M$1012,'PIB Mpal 2015-2022 Cons'!$A$5:$A$1012,$W$2,'PIB Mpal 2015-2022 Cons'!$E$5:$E$1012,$A126)</f>
        <v>16.230874159499592</v>
      </c>
      <c r="S126" s="53">
        <f>SUMIFS('PIB Mpal 2015-2022 Cons'!V$5:V$1012,'PIB Mpal 2015-2022 Cons'!$A$5:$A$1012,$W$2,'PIB Mpal 2015-2022 Cons'!$E$5:$E$1012,$A126)</f>
        <v>59.50476828644296</v>
      </c>
      <c r="T126" s="156">
        <f>SUMIFS('PIB Mpal 2015-2022 Cons'!W$5:W$1012,'PIB Mpal 2015-2022 Cons'!$A$5:$A$1012,$W$2,'PIB Mpal 2015-2022 Cons'!$E$5:$E$1012,$A126)</f>
        <v>199.1601042999361</v>
      </c>
      <c r="U126" s="51">
        <f>SUMIFS('PIB Mpal 2015-2022 Cons'!X$5:X$1012,'PIB Mpal 2015-2022 Cons'!$A$5:$A$1012,$W$2,'PIB Mpal 2015-2022 Cons'!$E$5:$E$1012,$A126)</f>
        <v>28.73004310208811</v>
      </c>
      <c r="V126" s="53">
        <f>SUMIFS('PIB Mpal 2015-2022 Cons'!Y$5:Y$1012,'PIB Mpal 2015-2022 Cons'!$A$5:$A$1012,$W$2,'PIB Mpal 2015-2022 Cons'!$E$5:$E$1012,$A126)</f>
        <v>227.8901474020242</v>
      </c>
      <c r="W126" s="94">
        <f t="shared" si="18"/>
        <v>0.0015539310045812414</v>
      </c>
      <c r="X126" s="273">
        <f>INDEX(POBLACION!$C$4:$W$128,MATCH(A126,POBLACION!$A$4:$A$128,0),MATCH($W$2,POBLACION!$C$3:$W$3,0))</f>
        <v>6820</v>
      </c>
      <c r="Y126" s="263">
        <f t="shared" si="19"/>
        <v>29202.36133430148</v>
      </c>
      <c r="Z126" s="275">
        <f t="shared" si="20"/>
        <v>33414.97762493024</v>
      </c>
      <c r="AA126" s="278">
        <f t="shared" si="21"/>
        <v>4.4654179703865635</v>
      </c>
      <c r="AB126" s="278">
        <f t="shared" si="21"/>
        <v>4.523941174651016</v>
      </c>
    </row>
    <row r="127" spans="1:28" ht="15.75" thickBot="1">
      <c r="A127" s="35" t="s">
        <v>303</v>
      </c>
      <c r="B127" s="64" t="s">
        <v>147</v>
      </c>
      <c r="C127" s="63" t="s">
        <v>375</v>
      </c>
      <c r="D127" s="64" t="s">
        <v>173</v>
      </c>
      <c r="E127" s="98">
        <f>SUMIFS('PIB Mpal 2015-2022 Cons'!H$5:H$1012,'PIB Mpal 2015-2022 Cons'!$A$5:$A$1012,$W$2,'PIB Mpal 2015-2022 Cons'!$E$5:$E$1012,$A127)</f>
        <v>13.413283415306674</v>
      </c>
      <c r="F127" s="98">
        <f>SUMIFS('PIB Mpal 2015-2022 Cons'!I$5:I$1012,'PIB Mpal 2015-2022 Cons'!$A$5:$A$1012,$W$2,'PIB Mpal 2015-2022 Cons'!$E$5:$E$1012,$A127)</f>
        <v>26.11169072966686</v>
      </c>
      <c r="G127" s="98">
        <f>SUMIFS('PIB Mpal 2015-2022 Cons'!K$5:K$1012,'PIB Mpal 2015-2022 Cons'!$A$5:$A$1012,$W$2,'PIB Mpal 2015-2022 Cons'!$E$5:$E$1012,$A127)</f>
        <v>6.933342055811268</v>
      </c>
      <c r="H127" s="98">
        <f>SUMIFS('PIB Mpal 2015-2022 Cons'!L$5:L$1012,'PIB Mpal 2015-2022 Cons'!$A$5:$A$1012,$W$2,'PIB Mpal 2015-2022 Cons'!$E$5:$E$1012,$A127)</f>
        <v>6.58936212107326</v>
      </c>
      <c r="I127" s="98">
        <f>SUMIFS('PIB Mpal 2015-2022 Cons'!N$5:N$1012,'PIB Mpal 2015-2022 Cons'!$A$5:$A$1012,$W$2,'PIB Mpal 2015-2022 Cons'!$E$5:$E$1012,$A127)</f>
        <v>6.920794356375843</v>
      </c>
      <c r="J127" s="98">
        <f>SUMIFS('PIB Mpal 2015-2022 Cons'!O$5:O$1012,'PIB Mpal 2015-2022 Cons'!$A$5:$A$1012,$W$2,'PIB Mpal 2015-2022 Cons'!$E$5:$E$1012,$A127)</f>
        <v>34.64194220839135</v>
      </c>
      <c r="K127" s="98">
        <f>SUMIFS('PIB Mpal 2015-2022 Cons'!P$5:P$1012,'PIB Mpal 2015-2022 Cons'!$A$5:$A$1012,$W$2,'PIB Mpal 2015-2022 Cons'!$E$5:$E$1012,$A127)</f>
        <v>5.802663358707896</v>
      </c>
      <c r="L127" s="98">
        <f>SUMIFS('PIB Mpal 2015-2022 Cons'!Q$5:Q$1012,'PIB Mpal 2015-2022 Cons'!$A$5:$A$1012,$W$2,'PIB Mpal 2015-2022 Cons'!$E$5:$E$1012,$A127)</f>
        <v>2.5168027602810206</v>
      </c>
      <c r="M127" s="98">
        <f>SUMIFS('PIB Mpal 2015-2022 Cons'!R$5:R$1012,'PIB Mpal 2015-2022 Cons'!$A$5:$A$1012,$W$2,'PIB Mpal 2015-2022 Cons'!$E$5:$E$1012,$A127)</f>
        <v>17.43555173473417</v>
      </c>
      <c r="N127" s="98">
        <f>SUMIFS('PIB Mpal 2015-2022 Cons'!S$5:S$1012,'PIB Mpal 2015-2022 Cons'!$A$5:$A$1012,$W$2,'PIB Mpal 2015-2022 Cons'!$E$5:$E$1012,$A127)</f>
        <v>19.668026249461228</v>
      </c>
      <c r="O127" s="98">
        <f>SUMIFS('PIB Mpal 2015-2022 Cons'!T$5:T$1012,'PIB Mpal 2015-2022 Cons'!$A$5:$A$1012,$W$2,'PIB Mpal 2015-2022 Cons'!$E$5:$E$1012,$A127)</f>
        <v>27.83441175779487</v>
      </c>
      <c r="P127" s="154">
        <f>SUMIFS('PIB Mpal 2015-2022 Cons'!U$5:U$1012,'PIB Mpal 2015-2022 Cons'!$A$5:$A$1012,$W$2,'PIB Mpal 2015-2022 Cons'!$E$5:$E$1012,$A127)</f>
        <v>8.16168112557677</v>
      </c>
      <c r="Q127" s="220">
        <f>SUMIFS('PIB Mpal 2015-2022 Cons'!J$5:J$1012,'PIB Mpal 2015-2022 Cons'!$A$5:$A$1012,$W$2,'PIB Mpal 2015-2022 Cons'!$E$5:$E$1012,$A127)</f>
        <v>39.524974144973534</v>
      </c>
      <c r="R127" s="101">
        <f>SUMIFS('PIB Mpal 2015-2022 Cons'!M$5:M$1012,'PIB Mpal 2015-2022 Cons'!$A$5:$A$1012,$W$2,'PIB Mpal 2015-2022 Cons'!$E$5:$E$1012,$A127)</f>
        <v>13.522704176884528</v>
      </c>
      <c r="S127" s="99">
        <f>SUMIFS('PIB Mpal 2015-2022 Cons'!V$5:V$1012,'PIB Mpal 2015-2022 Cons'!$A$5:$A$1012,$W$2,'PIB Mpal 2015-2022 Cons'!$E$5:$E$1012,$A127)</f>
        <v>122.98187355132313</v>
      </c>
      <c r="T127" s="157">
        <f>SUMIFS('PIB Mpal 2015-2022 Cons'!W$5:W$1012,'PIB Mpal 2015-2022 Cons'!$A$5:$A$1012,$W$2,'PIB Mpal 2015-2022 Cons'!$E$5:$E$1012,$A127)</f>
        <v>176.0295518731812</v>
      </c>
      <c r="U127" s="98">
        <f>SUMIFS('PIB Mpal 2015-2022 Cons'!X$5:X$1012,'PIB Mpal 2015-2022 Cons'!$A$5:$A$1012,$W$2,'PIB Mpal 2015-2022 Cons'!$E$5:$E$1012,$A127)</f>
        <v>20.899557176081213</v>
      </c>
      <c r="V127" s="99">
        <f>SUMIFS('PIB Mpal 2015-2022 Cons'!Y$5:Y$1012,'PIB Mpal 2015-2022 Cons'!$A$5:$A$1012,$W$2,'PIB Mpal 2015-2022 Cons'!$E$5:$E$1012,$A127)</f>
        <v>196.9291090492624</v>
      </c>
      <c r="W127" s="100">
        <f t="shared" si="18"/>
        <v>0.0013428147365948434</v>
      </c>
      <c r="X127" s="273">
        <f>INDEX(POBLACION!$C$4:$W$128,MATCH(A127,POBLACION!$A$4:$A$128,0),MATCH($W$2,POBLACION!$C$3:$W$3,0))</f>
        <v>12107</v>
      </c>
      <c r="Y127" s="263">
        <f t="shared" si="19"/>
        <v>14539.48557637575</v>
      </c>
      <c r="Z127" s="275">
        <f t="shared" si="20"/>
        <v>16265.723056848303</v>
      </c>
      <c r="AA127" s="278">
        <f t="shared" si="21"/>
        <v>4.162549040959497</v>
      </c>
      <c r="AB127" s="278">
        <f t="shared" si="21"/>
        <v>4.211273373650439</v>
      </c>
    </row>
    <row r="128" spans="1:28" ht="15.75" thickBot="1">
      <c r="A128" s="118" t="s">
        <v>174</v>
      </c>
      <c r="B128" s="113" t="s">
        <v>376</v>
      </c>
      <c r="C128" s="119"/>
      <c r="D128" s="114"/>
      <c r="E128" s="115">
        <f>SUM(E129:E139)</f>
        <v>1576.0740163068917</v>
      </c>
      <c r="F128" s="115">
        <f aca="true" t="shared" si="26" ref="F128:V128">SUM(F129:F139)</f>
        <v>471.59064189817866</v>
      </c>
      <c r="G128" s="115">
        <f t="shared" si="26"/>
        <v>264.80607421033864</v>
      </c>
      <c r="H128" s="115">
        <f t="shared" si="26"/>
        <v>342.5105945959594</v>
      </c>
      <c r="I128" s="115">
        <f t="shared" si="26"/>
        <v>329.19486943843646</v>
      </c>
      <c r="J128" s="115">
        <f t="shared" si="26"/>
        <v>1416.8129155636866</v>
      </c>
      <c r="K128" s="115">
        <f t="shared" si="26"/>
        <v>262.58692449239186</v>
      </c>
      <c r="L128" s="115">
        <f t="shared" si="26"/>
        <v>157.49338119962638</v>
      </c>
      <c r="M128" s="115">
        <f t="shared" si="26"/>
        <v>414.1239191005087</v>
      </c>
      <c r="N128" s="115">
        <f t="shared" si="26"/>
        <v>700.4720249988761</v>
      </c>
      <c r="O128" s="115">
        <f t="shared" si="26"/>
        <v>1326.9542850156151</v>
      </c>
      <c r="P128" s="125">
        <f t="shared" si="26"/>
        <v>285.0483172303708</v>
      </c>
      <c r="Q128" s="196">
        <f t="shared" si="26"/>
        <v>2047.6646582050705</v>
      </c>
      <c r="R128" s="115">
        <f t="shared" si="26"/>
        <v>607.3166688062979</v>
      </c>
      <c r="S128" s="116">
        <f t="shared" si="26"/>
        <v>4892.686637039512</v>
      </c>
      <c r="T128" s="189">
        <f t="shared" si="26"/>
        <v>7547.667964050881</v>
      </c>
      <c r="U128" s="115">
        <f t="shared" si="26"/>
        <v>911.6940573426847</v>
      </c>
      <c r="V128" s="116">
        <f t="shared" si="26"/>
        <v>8459.362021393565</v>
      </c>
      <c r="W128" s="117">
        <f t="shared" si="18"/>
        <v>0.057682462685983336</v>
      </c>
      <c r="X128" s="211">
        <f aca="true" t="shared" si="27" ref="X128">SUM(X129:X139)</f>
        <v>533768</v>
      </c>
      <c r="Y128" s="263">
        <f t="shared" si="19"/>
        <v>14140.353044863838</v>
      </c>
      <c r="Z128" s="275">
        <f t="shared" si="20"/>
        <v>15848.387354419083</v>
      </c>
      <c r="AA128" s="278">
        <f t="shared" si="21"/>
        <v>4.150460252708558</v>
      </c>
      <c r="AB128" s="278">
        <f t="shared" si="21"/>
        <v>4.19998507736081</v>
      </c>
    </row>
    <row r="129" spans="1:28" ht="25.5">
      <c r="A129" s="35" t="s">
        <v>304</v>
      </c>
      <c r="B129" s="103" t="s">
        <v>176</v>
      </c>
      <c r="C129" s="110" t="s">
        <v>414</v>
      </c>
      <c r="D129" s="103" t="s">
        <v>177</v>
      </c>
      <c r="E129" s="111">
        <f>SUMIFS('PIB Mpal 2015-2022 Cons'!H$5:H$1012,'PIB Mpal 2015-2022 Cons'!$A$5:$A$1012,$W$2,'PIB Mpal 2015-2022 Cons'!$E$5:$E$1012,$A129)</f>
        <v>341.8409503227214</v>
      </c>
      <c r="F129" s="111">
        <f>SUMIFS('PIB Mpal 2015-2022 Cons'!I$5:I$1012,'PIB Mpal 2015-2022 Cons'!$A$5:$A$1012,$W$2,'PIB Mpal 2015-2022 Cons'!$E$5:$E$1012,$A129)</f>
        <v>187.42793427046288</v>
      </c>
      <c r="G129" s="111">
        <f>SUMIFS('PIB Mpal 2015-2022 Cons'!K$5:K$1012,'PIB Mpal 2015-2022 Cons'!$A$5:$A$1012,$W$2,'PIB Mpal 2015-2022 Cons'!$E$5:$E$1012,$A129)</f>
        <v>114.67426084169647</v>
      </c>
      <c r="H129" s="111">
        <f>SUMIFS('PIB Mpal 2015-2022 Cons'!L$5:L$1012,'PIB Mpal 2015-2022 Cons'!$A$5:$A$1012,$W$2,'PIB Mpal 2015-2022 Cons'!$E$5:$E$1012,$A129)</f>
        <v>105.03730833599226</v>
      </c>
      <c r="I129" s="111">
        <f>SUMIFS('PIB Mpal 2015-2022 Cons'!N$5:N$1012,'PIB Mpal 2015-2022 Cons'!$A$5:$A$1012,$W$2,'PIB Mpal 2015-2022 Cons'!$E$5:$E$1012,$A129)</f>
        <v>81.03622530330402</v>
      </c>
      <c r="J129" s="111">
        <f>SUMIFS('PIB Mpal 2015-2022 Cons'!O$5:O$1012,'PIB Mpal 2015-2022 Cons'!$A$5:$A$1012,$W$2,'PIB Mpal 2015-2022 Cons'!$E$5:$E$1012,$A129)</f>
        <v>472.53893519157714</v>
      </c>
      <c r="K129" s="111">
        <f>SUMIFS('PIB Mpal 2015-2022 Cons'!P$5:P$1012,'PIB Mpal 2015-2022 Cons'!$A$5:$A$1012,$W$2,'PIB Mpal 2015-2022 Cons'!$E$5:$E$1012,$A129)</f>
        <v>76.09144506553137</v>
      </c>
      <c r="L129" s="111">
        <f>SUMIFS('PIB Mpal 2015-2022 Cons'!Q$5:Q$1012,'PIB Mpal 2015-2022 Cons'!$A$5:$A$1012,$W$2,'PIB Mpal 2015-2022 Cons'!$E$5:$E$1012,$A129)</f>
        <v>62.30465189237781</v>
      </c>
      <c r="M129" s="111">
        <f>SUMIFS('PIB Mpal 2015-2022 Cons'!R$5:R$1012,'PIB Mpal 2015-2022 Cons'!$A$5:$A$1012,$W$2,'PIB Mpal 2015-2022 Cons'!$E$5:$E$1012,$A129)</f>
        <v>120.08751442224066</v>
      </c>
      <c r="N129" s="111">
        <f>SUMIFS('PIB Mpal 2015-2022 Cons'!S$5:S$1012,'PIB Mpal 2015-2022 Cons'!$A$5:$A$1012,$W$2,'PIB Mpal 2015-2022 Cons'!$E$5:$E$1012,$A129)</f>
        <v>218.80905563771745</v>
      </c>
      <c r="O129" s="111">
        <f>SUMIFS('PIB Mpal 2015-2022 Cons'!T$5:T$1012,'PIB Mpal 2015-2022 Cons'!$A$5:$A$1012,$W$2,'PIB Mpal 2015-2022 Cons'!$E$5:$E$1012,$A129)</f>
        <v>371.732891993783</v>
      </c>
      <c r="P129" s="185">
        <f>SUMIFS('PIB Mpal 2015-2022 Cons'!U$5:U$1012,'PIB Mpal 2015-2022 Cons'!$A$5:$A$1012,$W$2,'PIB Mpal 2015-2022 Cons'!$E$5:$E$1012,$A129)</f>
        <v>89.16564342854842</v>
      </c>
      <c r="Q129" s="220">
        <f>SUMIFS('PIB Mpal 2015-2022 Cons'!J$5:J$1012,'PIB Mpal 2015-2022 Cons'!$A$5:$A$1012,$W$2,'PIB Mpal 2015-2022 Cons'!$E$5:$E$1012,$A129)</f>
        <v>529.2688845931843</v>
      </c>
      <c r="R129" s="101">
        <f>SUMIFS('PIB Mpal 2015-2022 Cons'!M$5:M$1012,'PIB Mpal 2015-2022 Cons'!$A$5:$A$1012,$W$2,'PIB Mpal 2015-2022 Cons'!$E$5:$E$1012,$A129)</f>
        <v>219.71156917768872</v>
      </c>
      <c r="S129" s="112">
        <f>SUMIFS('PIB Mpal 2015-2022 Cons'!V$5:V$1012,'PIB Mpal 2015-2022 Cons'!$A$5:$A$1012,$W$2,'PIB Mpal 2015-2022 Cons'!$E$5:$E$1012,$A129)</f>
        <v>1491.7663629350802</v>
      </c>
      <c r="T129" s="190">
        <f>SUMIFS('PIB Mpal 2015-2022 Cons'!W$5:W$1012,'PIB Mpal 2015-2022 Cons'!$A$5:$A$1012,$W$2,'PIB Mpal 2015-2022 Cons'!$E$5:$E$1012,$A129)</f>
        <v>2240.7468167059533</v>
      </c>
      <c r="U129" s="111">
        <f>SUMIFS('PIB Mpal 2015-2022 Cons'!X$5:X$1012,'PIB Mpal 2015-2022 Cons'!$A$5:$A$1012,$W$2,'PIB Mpal 2015-2022 Cons'!$E$5:$E$1012,$A129)</f>
        <v>266.1058815667308</v>
      </c>
      <c r="V129" s="112">
        <f>SUMIFS('PIB Mpal 2015-2022 Cons'!Y$5:Y$1012,'PIB Mpal 2015-2022 Cons'!$A$5:$A$1012,$W$2,'PIB Mpal 2015-2022 Cons'!$E$5:$E$1012,$A129)</f>
        <v>2506.852698272684</v>
      </c>
      <c r="W129" s="102">
        <f t="shared" si="18"/>
        <v>0.017093657519524103</v>
      </c>
      <c r="X129" s="273">
        <f>INDEX(POBLACION!$C$4:$W$128,MATCH(A129,POBLACION!$A$4:$A$128,0),MATCH($W$2,POBLACION!$C$3:$W$3,0))</f>
        <v>129245</v>
      </c>
      <c r="Y129" s="263">
        <f t="shared" si="19"/>
        <v>17337.20311583391</v>
      </c>
      <c r="Z129" s="275">
        <f t="shared" si="20"/>
        <v>19396.12904385225</v>
      </c>
      <c r="AA129" s="278">
        <f t="shared" si="21"/>
        <v>4.238979037238715</v>
      </c>
      <c r="AB129" s="278">
        <f t="shared" si="21"/>
        <v>4.287715064845762</v>
      </c>
    </row>
    <row r="130" spans="1:28" ht="25.5">
      <c r="A130" s="35" t="s">
        <v>305</v>
      </c>
      <c r="B130" s="32" t="s">
        <v>176</v>
      </c>
      <c r="C130" s="33" t="s">
        <v>414</v>
      </c>
      <c r="D130" s="32" t="s">
        <v>179</v>
      </c>
      <c r="E130" s="51">
        <f>SUMIFS('PIB Mpal 2015-2022 Cons'!H$5:H$1012,'PIB Mpal 2015-2022 Cons'!$A$5:$A$1012,$W$2,'PIB Mpal 2015-2022 Cons'!$E$5:$E$1012,$A130)</f>
        <v>36.552296253146395</v>
      </c>
      <c r="F130" s="51">
        <f>SUMIFS('PIB Mpal 2015-2022 Cons'!I$5:I$1012,'PIB Mpal 2015-2022 Cons'!$A$5:$A$1012,$W$2,'PIB Mpal 2015-2022 Cons'!$E$5:$E$1012,$A130)</f>
        <v>0</v>
      </c>
      <c r="G130" s="51">
        <f>SUMIFS('PIB Mpal 2015-2022 Cons'!K$5:K$1012,'PIB Mpal 2015-2022 Cons'!$A$5:$A$1012,$W$2,'PIB Mpal 2015-2022 Cons'!$E$5:$E$1012,$A130)</f>
        <v>2.787725004487471</v>
      </c>
      <c r="H130" s="51">
        <f>SUMIFS('PIB Mpal 2015-2022 Cons'!L$5:L$1012,'PIB Mpal 2015-2022 Cons'!$A$5:$A$1012,$W$2,'PIB Mpal 2015-2022 Cons'!$E$5:$E$1012,$A130)</f>
        <v>14.919783869760282</v>
      </c>
      <c r="I130" s="51">
        <f>SUMIFS('PIB Mpal 2015-2022 Cons'!N$5:N$1012,'PIB Mpal 2015-2022 Cons'!$A$5:$A$1012,$W$2,'PIB Mpal 2015-2022 Cons'!$E$5:$E$1012,$A130)</f>
        <v>10.70643771425977</v>
      </c>
      <c r="J130" s="51">
        <f>SUMIFS('PIB Mpal 2015-2022 Cons'!O$5:O$1012,'PIB Mpal 2015-2022 Cons'!$A$5:$A$1012,$W$2,'PIB Mpal 2015-2022 Cons'!$E$5:$E$1012,$A130)</f>
        <v>56.134338663355436</v>
      </c>
      <c r="K130" s="51">
        <f>SUMIFS('PIB Mpal 2015-2022 Cons'!P$5:P$1012,'PIB Mpal 2015-2022 Cons'!$A$5:$A$1012,$W$2,'PIB Mpal 2015-2022 Cons'!$E$5:$E$1012,$A130)</f>
        <v>10.365595548588347</v>
      </c>
      <c r="L130" s="51">
        <f>SUMIFS('PIB Mpal 2015-2022 Cons'!Q$5:Q$1012,'PIB Mpal 2015-2022 Cons'!$A$5:$A$1012,$W$2,'PIB Mpal 2015-2022 Cons'!$E$5:$E$1012,$A130)</f>
        <v>4.774408712985508</v>
      </c>
      <c r="M130" s="51">
        <f>SUMIFS('PIB Mpal 2015-2022 Cons'!R$5:R$1012,'PIB Mpal 2015-2022 Cons'!$A$5:$A$1012,$W$2,'PIB Mpal 2015-2022 Cons'!$E$5:$E$1012,$A130)</f>
        <v>16.805445604750112</v>
      </c>
      <c r="N130" s="51">
        <f>SUMIFS('PIB Mpal 2015-2022 Cons'!S$5:S$1012,'PIB Mpal 2015-2022 Cons'!$A$5:$A$1012,$W$2,'PIB Mpal 2015-2022 Cons'!$E$5:$E$1012,$A130)</f>
        <v>26.368421991750065</v>
      </c>
      <c r="O130" s="51">
        <f>SUMIFS('PIB Mpal 2015-2022 Cons'!T$5:T$1012,'PIB Mpal 2015-2022 Cons'!$A$5:$A$1012,$W$2,'PIB Mpal 2015-2022 Cons'!$E$5:$E$1012,$A130)</f>
        <v>62.20230837245454</v>
      </c>
      <c r="P130" s="153">
        <f>SUMIFS('PIB Mpal 2015-2022 Cons'!U$5:U$1012,'PIB Mpal 2015-2022 Cons'!$A$5:$A$1012,$W$2,'PIB Mpal 2015-2022 Cons'!$E$5:$E$1012,$A130)</f>
        <v>12.910461586412392</v>
      </c>
      <c r="Q130" s="220">
        <f>SUMIFS('PIB Mpal 2015-2022 Cons'!J$5:J$1012,'PIB Mpal 2015-2022 Cons'!$A$5:$A$1012,$W$2,'PIB Mpal 2015-2022 Cons'!$E$5:$E$1012,$A130)</f>
        <v>36.552296253146395</v>
      </c>
      <c r="R130" s="101">
        <f>SUMIFS('PIB Mpal 2015-2022 Cons'!M$5:M$1012,'PIB Mpal 2015-2022 Cons'!$A$5:$A$1012,$W$2,'PIB Mpal 2015-2022 Cons'!$E$5:$E$1012,$A130)</f>
        <v>17.707508874247754</v>
      </c>
      <c r="S130" s="53">
        <f>SUMIFS('PIB Mpal 2015-2022 Cons'!V$5:V$1012,'PIB Mpal 2015-2022 Cons'!$A$5:$A$1012,$W$2,'PIB Mpal 2015-2022 Cons'!$E$5:$E$1012,$A130)</f>
        <v>200.26741819455617</v>
      </c>
      <c r="T130" s="156">
        <f>SUMIFS('PIB Mpal 2015-2022 Cons'!W$5:W$1012,'PIB Mpal 2015-2022 Cons'!$A$5:$A$1012,$W$2,'PIB Mpal 2015-2022 Cons'!$E$5:$E$1012,$A130)</f>
        <v>254.52722332195032</v>
      </c>
      <c r="U130" s="51">
        <f>SUMIFS('PIB Mpal 2015-2022 Cons'!X$5:X$1012,'PIB Mpal 2015-2022 Cons'!$A$5:$A$1012,$W$2,'PIB Mpal 2015-2022 Cons'!$E$5:$E$1012,$A130)</f>
        <v>28.325697520644052</v>
      </c>
      <c r="V130" s="53">
        <f>SUMIFS('PIB Mpal 2015-2022 Cons'!Y$5:Y$1012,'PIB Mpal 2015-2022 Cons'!$A$5:$A$1012,$W$2,'PIB Mpal 2015-2022 Cons'!$E$5:$E$1012,$A130)</f>
        <v>282.85292084259436</v>
      </c>
      <c r="W130" s="94">
        <f t="shared" si="18"/>
        <v>0.0019287096368334128</v>
      </c>
      <c r="X130" s="273">
        <f>INDEX(POBLACION!$C$4:$W$128,MATCH(A130,POBLACION!$A$4:$A$128,0),MATCH($W$2,POBLACION!$C$3:$W$3,0))</f>
        <v>31470</v>
      </c>
      <c r="Y130" s="263">
        <f t="shared" si="19"/>
        <v>8087.932104288221</v>
      </c>
      <c r="Z130" s="275">
        <f t="shared" si="20"/>
        <v>8988.017821499663</v>
      </c>
      <c r="AA130" s="278">
        <f t="shared" si="21"/>
        <v>3.9078374968291443</v>
      </c>
      <c r="AB130" s="278">
        <f t="shared" si="21"/>
        <v>3.9536639248698426</v>
      </c>
    </row>
    <row r="131" spans="1:28" ht="25.5">
      <c r="A131" s="35" t="s">
        <v>306</v>
      </c>
      <c r="B131" s="32" t="s">
        <v>176</v>
      </c>
      <c r="C131" s="33" t="s">
        <v>414</v>
      </c>
      <c r="D131" s="32" t="s">
        <v>180</v>
      </c>
      <c r="E131" s="51">
        <f>SUMIFS('PIB Mpal 2015-2022 Cons'!H$5:H$1012,'PIB Mpal 2015-2022 Cons'!$A$5:$A$1012,$W$2,'PIB Mpal 2015-2022 Cons'!$E$5:$E$1012,$A131)</f>
        <v>476.50168040513563</v>
      </c>
      <c r="F131" s="51">
        <f>SUMIFS('PIB Mpal 2015-2022 Cons'!I$5:I$1012,'PIB Mpal 2015-2022 Cons'!$A$5:$A$1012,$W$2,'PIB Mpal 2015-2022 Cons'!$E$5:$E$1012,$A131)</f>
        <v>0</v>
      </c>
      <c r="G131" s="51">
        <f>SUMIFS('PIB Mpal 2015-2022 Cons'!K$5:K$1012,'PIB Mpal 2015-2022 Cons'!$A$5:$A$1012,$W$2,'PIB Mpal 2015-2022 Cons'!$E$5:$E$1012,$A131)</f>
        <v>52.31048876808345</v>
      </c>
      <c r="H131" s="51">
        <f>SUMIFS('PIB Mpal 2015-2022 Cons'!L$5:L$1012,'PIB Mpal 2015-2022 Cons'!$A$5:$A$1012,$W$2,'PIB Mpal 2015-2022 Cons'!$E$5:$E$1012,$A131)</f>
        <v>22.923342127259826</v>
      </c>
      <c r="I131" s="51">
        <f>SUMIFS('PIB Mpal 2015-2022 Cons'!N$5:N$1012,'PIB Mpal 2015-2022 Cons'!$A$5:$A$1012,$W$2,'PIB Mpal 2015-2022 Cons'!$E$5:$E$1012,$A131)</f>
        <v>31.89095785098372</v>
      </c>
      <c r="J131" s="51">
        <f>SUMIFS('PIB Mpal 2015-2022 Cons'!O$5:O$1012,'PIB Mpal 2015-2022 Cons'!$A$5:$A$1012,$W$2,'PIB Mpal 2015-2022 Cons'!$E$5:$E$1012,$A131)</f>
        <v>122.23832289522711</v>
      </c>
      <c r="K131" s="51">
        <f>SUMIFS('PIB Mpal 2015-2022 Cons'!P$5:P$1012,'PIB Mpal 2015-2022 Cons'!$A$5:$A$1012,$W$2,'PIB Mpal 2015-2022 Cons'!$E$5:$E$1012,$A131)</f>
        <v>25.21928380537112</v>
      </c>
      <c r="L131" s="51">
        <f>SUMIFS('PIB Mpal 2015-2022 Cons'!Q$5:Q$1012,'PIB Mpal 2015-2022 Cons'!$A$5:$A$1012,$W$2,'PIB Mpal 2015-2022 Cons'!$E$5:$E$1012,$A131)</f>
        <v>11.95818280888143</v>
      </c>
      <c r="M131" s="51">
        <f>SUMIFS('PIB Mpal 2015-2022 Cons'!R$5:R$1012,'PIB Mpal 2015-2022 Cons'!$A$5:$A$1012,$W$2,'PIB Mpal 2015-2022 Cons'!$E$5:$E$1012,$A131)</f>
        <v>45.15922913167487</v>
      </c>
      <c r="N131" s="51">
        <f>SUMIFS('PIB Mpal 2015-2022 Cons'!S$5:S$1012,'PIB Mpal 2015-2022 Cons'!$A$5:$A$1012,$W$2,'PIB Mpal 2015-2022 Cons'!$E$5:$E$1012,$A131)</f>
        <v>61.993835622974544</v>
      </c>
      <c r="O131" s="51">
        <f>SUMIFS('PIB Mpal 2015-2022 Cons'!T$5:T$1012,'PIB Mpal 2015-2022 Cons'!$A$5:$A$1012,$W$2,'PIB Mpal 2015-2022 Cons'!$E$5:$E$1012,$A131)</f>
        <v>91.93262684405896</v>
      </c>
      <c r="P131" s="153">
        <f>SUMIFS('PIB Mpal 2015-2022 Cons'!U$5:U$1012,'PIB Mpal 2015-2022 Cons'!$A$5:$A$1012,$W$2,'PIB Mpal 2015-2022 Cons'!$E$5:$E$1012,$A131)</f>
        <v>27.873967612944373</v>
      </c>
      <c r="Q131" s="220">
        <f>SUMIFS('PIB Mpal 2015-2022 Cons'!J$5:J$1012,'PIB Mpal 2015-2022 Cons'!$A$5:$A$1012,$W$2,'PIB Mpal 2015-2022 Cons'!$E$5:$E$1012,$A131)</f>
        <v>476.50168040513563</v>
      </c>
      <c r="R131" s="101">
        <f>SUMIFS('PIB Mpal 2015-2022 Cons'!M$5:M$1012,'PIB Mpal 2015-2022 Cons'!$A$5:$A$1012,$W$2,'PIB Mpal 2015-2022 Cons'!$E$5:$E$1012,$A131)</f>
        <v>75.23383089534327</v>
      </c>
      <c r="S131" s="53">
        <f>SUMIFS('PIB Mpal 2015-2022 Cons'!V$5:V$1012,'PIB Mpal 2015-2022 Cons'!$A$5:$A$1012,$W$2,'PIB Mpal 2015-2022 Cons'!$E$5:$E$1012,$A131)</f>
        <v>418.2664065721161</v>
      </c>
      <c r="T131" s="156">
        <f>SUMIFS('PIB Mpal 2015-2022 Cons'!W$5:W$1012,'PIB Mpal 2015-2022 Cons'!$A$5:$A$1012,$W$2,'PIB Mpal 2015-2022 Cons'!$E$5:$E$1012,$A131)</f>
        <v>970.001917872595</v>
      </c>
      <c r="U131" s="51">
        <f>SUMIFS('PIB Mpal 2015-2022 Cons'!X$5:X$1012,'PIB Mpal 2015-2022 Cons'!$A$5:$A$1012,$W$2,'PIB Mpal 2015-2022 Cons'!$E$5:$E$1012,$A131)</f>
        <v>129.73685099090105</v>
      </c>
      <c r="V131" s="53">
        <f>SUMIFS('PIB Mpal 2015-2022 Cons'!Y$5:Y$1012,'PIB Mpal 2015-2022 Cons'!$A$5:$A$1012,$W$2,'PIB Mpal 2015-2022 Cons'!$E$5:$E$1012,$A131)</f>
        <v>1099.738768863496</v>
      </c>
      <c r="W131" s="94">
        <f t="shared" si="18"/>
        <v>0.007498868158008883</v>
      </c>
      <c r="X131" s="273">
        <f>INDEX(POBLACION!$C$4:$W$128,MATCH(A131,POBLACION!$A$4:$A$128,0),MATCH($W$2,POBLACION!$C$3:$W$3,0))</f>
        <v>51328</v>
      </c>
      <c r="Y131" s="263">
        <f t="shared" si="19"/>
        <v>18898.10469670735</v>
      </c>
      <c r="Z131" s="275">
        <f t="shared" si="20"/>
        <v>21425.708557970233</v>
      </c>
      <c r="AA131" s="278">
        <f t="shared" si="21"/>
        <v>4.2764182506792885</v>
      </c>
      <c r="AB131" s="278">
        <f t="shared" si="21"/>
        <v>4.330935193149647</v>
      </c>
    </row>
    <row r="132" spans="1:28" ht="25.5">
      <c r="A132" s="35" t="s">
        <v>307</v>
      </c>
      <c r="B132" s="32" t="s">
        <v>176</v>
      </c>
      <c r="C132" s="33" t="s">
        <v>414</v>
      </c>
      <c r="D132" s="32" t="s">
        <v>181</v>
      </c>
      <c r="E132" s="51">
        <f>SUMIFS('PIB Mpal 2015-2022 Cons'!H$5:H$1012,'PIB Mpal 2015-2022 Cons'!$A$5:$A$1012,$W$2,'PIB Mpal 2015-2022 Cons'!$E$5:$E$1012,$A132)</f>
        <v>157.43641271015997</v>
      </c>
      <c r="F132" s="51">
        <f>SUMIFS('PIB Mpal 2015-2022 Cons'!I$5:I$1012,'PIB Mpal 2015-2022 Cons'!$A$5:$A$1012,$W$2,'PIB Mpal 2015-2022 Cons'!$E$5:$E$1012,$A132)</f>
        <v>82.59950174821736</v>
      </c>
      <c r="G132" s="51">
        <f>SUMIFS('PIB Mpal 2015-2022 Cons'!K$5:K$1012,'PIB Mpal 2015-2022 Cons'!$A$5:$A$1012,$W$2,'PIB Mpal 2015-2022 Cons'!$E$5:$E$1012,$A132)</f>
        <v>20.972519970798107</v>
      </c>
      <c r="H132" s="51">
        <f>SUMIFS('PIB Mpal 2015-2022 Cons'!L$5:L$1012,'PIB Mpal 2015-2022 Cons'!$A$5:$A$1012,$W$2,'PIB Mpal 2015-2022 Cons'!$E$5:$E$1012,$A132)</f>
        <v>40.5093134489645</v>
      </c>
      <c r="I132" s="51">
        <f>SUMIFS('PIB Mpal 2015-2022 Cons'!N$5:N$1012,'PIB Mpal 2015-2022 Cons'!$A$5:$A$1012,$W$2,'PIB Mpal 2015-2022 Cons'!$E$5:$E$1012,$A132)</f>
        <v>35.568817153165675</v>
      </c>
      <c r="J132" s="51">
        <f>SUMIFS('PIB Mpal 2015-2022 Cons'!O$5:O$1012,'PIB Mpal 2015-2022 Cons'!$A$5:$A$1012,$W$2,'PIB Mpal 2015-2022 Cons'!$E$5:$E$1012,$A132)</f>
        <v>152.58628353696992</v>
      </c>
      <c r="K132" s="51">
        <f>SUMIFS('PIB Mpal 2015-2022 Cons'!P$5:P$1012,'PIB Mpal 2015-2022 Cons'!$A$5:$A$1012,$W$2,'PIB Mpal 2015-2022 Cons'!$E$5:$E$1012,$A132)</f>
        <v>38.07126720756295</v>
      </c>
      <c r="L132" s="51">
        <f>SUMIFS('PIB Mpal 2015-2022 Cons'!Q$5:Q$1012,'PIB Mpal 2015-2022 Cons'!$A$5:$A$1012,$W$2,'PIB Mpal 2015-2022 Cons'!$E$5:$E$1012,$A132)</f>
        <v>22.880231722310402</v>
      </c>
      <c r="M132" s="51">
        <f>SUMIFS('PIB Mpal 2015-2022 Cons'!R$5:R$1012,'PIB Mpal 2015-2022 Cons'!$A$5:$A$1012,$W$2,'PIB Mpal 2015-2022 Cons'!$E$5:$E$1012,$A132)</f>
        <v>54.83234834973546</v>
      </c>
      <c r="N132" s="51">
        <f>SUMIFS('PIB Mpal 2015-2022 Cons'!S$5:S$1012,'PIB Mpal 2015-2022 Cons'!$A$5:$A$1012,$W$2,'PIB Mpal 2015-2022 Cons'!$E$5:$E$1012,$A132)</f>
        <v>70.51977908690193</v>
      </c>
      <c r="O132" s="51">
        <f>SUMIFS('PIB Mpal 2015-2022 Cons'!T$5:T$1012,'PIB Mpal 2015-2022 Cons'!$A$5:$A$1012,$W$2,'PIB Mpal 2015-2022 Cons'!$E$5:$E$1012,$A132)</f>
        <v>114.42028572141254</v>
      </c>
      <c r="P132" s="153">
        <f>SUMIFS('PIB Mpal 2015-2022 Cons'!U$5:U$1012,'PIB Mpal 2015-2022 Cons'!$A$5:$A$1012,$W$2,'PIB Mpal 2015-2022 Cons'!$E$5:$E$1012,$A132)</f>
        <v>40.17634805017687</v>
      </c>
      <c r="Q132" s="220">
        <f>SUMIFS('PIB Mpal 2015-2022 Cons'!J$5:J$1012,'PIB Mpal 2015-2022 Cons'!$A$5:$A$1012,$W$2,'PIB Mpal 2015-2022 Cons'!$E$5:$E$1012,$A132)</f>
        <v>240.03591445837733</v>
      </c>
      <c r="R132" s="101">
        <f>SUMIFS('PIB Mpal 2015-2022 Cons'!M$5:M$1012,'PIB Mpal 2015-2022 Cons'!$A$5:$A$1012,$W$2,'PIB Mpal 2015-2022 Cons'!$E$5:$E$1012,$A132)</f>
        <v>61.48183341976261</v>
      </c>
      <c r="S132" s="53">
        <f>SUMIFS('PIB Mpal 2015-2022 Cons'!V$5:V$1012,'PIB Mpal 2015-2022 Cons'!$A$5:$A$1012,$W$2,'PIB Mpal 2015-2022 Cons'!$E$5:$E$1012,$A132)</f>
        <v>529.0553608282357</v>
      </c>
      <c r="T132" s="156">
        <f>SUMIFS('PIB Mpal 2015-2022 Cons'!W$5:W$1012,'PIB Mpal 2015-2022 Cons'!$A$5:$A$1012,$W$2,'PIB Mpal 2015-2022 Cons'!$E$5:$E$1012,$A132)</f>
        <v>830.5731087063756</v>
      </c>
      <c r="U132" s="51">
        <f>SUMIFS('PIB Mpal 2015-2022 Cons'!X$5:X$1012,'PIB Mpal 2015-2022 Cons'!$A$5:$A$1012,$W$2,'PIB Mpal 2015-2022 Cons'!$E$5:$E$1012,$A132)</f>
        <v>101.44044547093537</v>
      </c>
      <c r="V132" s="53">
        <f>SUMIFS('PIB Mpal 2015-2022 Cons'!Y$5:Y$1012,'PIB Mpal 2015-2022 Cons'!$A$5:$A$1012,$W$2,'PIB Mpal 2015-2022 Cons'!$E$5:$E$1012,$A132)</f>
        <v>932.013554177311</v>
      </c>
      <c r="W132" s="94">
        <f t="shared" si="18"/>
        <v>0.006355188124790418</v>
      </c>
      <c r="X132" s="273">
        <f>INDEX(POBLACION!$C$4:$W$128,MATCH(A132,POBLACION!$A$4:$A$128,0),MATCH($W$2,POBLACION!$C$3:$W$3,0))</f>
        <v>61211</v>
      </c>
      <c r="Y132" s="263">
        <f t="shared" si="19"/>
        <v>13569.017148982628</v>
      </c>
      <c r="Z132" s="275">
        <f t="shared" si="20"/>
        <v>15226.242900415138</v>
      </c>
      <c r="AA132" s="278">
        <f t="shared" si="21"/>
        <v>4.132548391341977</v>
      </c>
      <c r="AB132" s="278">
        <f t="shared" si="21"/>
        <v>4.182592753702959</v>
      </c>
    </row>
    <row r="133" spans="1:28" ht="25.5">
      <c r="A133" s="35" t="s">
        <v>308</v>
      </c>
      <c r="B133" s="32" t="s">
        <v>176</v>
      </c>
      <c r="C133" s="33" t="s">
        <v>414</v>
      </c>
      <c r="D133" s="32" t="s">
        <v>183</v>
      </c>
      <c r="E133" s="51">
        <f>SUMIFS('PIB Mpal 2015-2022 Cons'!H$5:H$1012,'PIB Mpal 2015-2022 Cons'!$A$5:$A$1012,$W$2,'PIB Mpal 2015-2022 Cons'!$E$5:$E$1012,$A133)</f>
        <v>1.5733501221916917</v>
      </c>
      <c r="F133" s="51">
        <f>SUMIFS('PIB Mpal 2015-2022 Cons'!I$5:I$1012,'PIB Mpal 2015-2022 Cons'!$A$5:$A$1012,$W$2,'PIB Mpal 2015-2022 Cons'!$E$5:$E$1012,$A133)</f>
        <v>0</v>
      </c>
      <c r="G133" s="51">
        <f>SUMIFS('PIB Mpal 2015-2022 Cons'!K$5:K$1012,'PIB Mpal 2015-2022 Cons'!$A$5:$A$1012,$W$2,'PIB Mpal 2015-2022 Cons'!$E$5:$E$1012,$A133)</f>
        <v>0.0222246202643813</v>
      </c>
      <c r="H133" s="51">
        <f>SUMIFS('PIB Mpal 2015-2022 Cons'!L$5:L$1012,'PIB Mpal 2015-2022 Cons'!$A$5:$A$1012,$W$2,'PIB Mpal 2015-2022 Cons'!$E$5:$E$1012,$A133)</f>
        <v>2.7698977837773984</v>
      </c>
      <c r="I133" s="51">
        <f>SUMIFS('PIB Mpal 2015-2022 Cons'!N$5:N$1012,'PIB Mpal 2015-2022 Cons'!$A$5:$A$1012,$W$2,'PIB Mpal 2015-2022 Cons'!$E$5:$E$1012,$A133)</f>
        <v>14.937298513180236</v>
      </c>
      <c r="J133" s="51">
        <f>SUMIFS('PIB Mpal 2015-2022 Cons'!O$5:O$1012,'PIB Mpal 2015-2022 Cons'!$A$5:$A$1012,$W$2,'PIB Mpal 2015-2022 Cons'!$E$5:$E$1012,$A133)</f>
        <v>2.5718898444228224</v>
      </c>
      <c r="K133" s="51">
        <f>SUMIFS('PIB Mpal 2015-2022 Cons'!P$5:P$1012,'PIB Mpal 2015-2022 Cons'!$A$5:$A$1012,$W$2,'PIB Mpal 2015-2022 Cons'!$E$5:$E$1012,$A133)</f>
        <v>0.7335130144525837</v>
      </c>
      <c r="L133" s="51">
        <f>SUMIFS('PIB Mpal 2015-2022 Cons'!Q$5:Q$1012,'PIB Mpal 2015-2022 Cons'!$A$5:$A$1012,$W$2,'PIB Mpal 2015-2022 Cons'!$E$5:$E$1012,$A133)</f>
        <v>0.0323552212306789</v>
      </c>
      <c r="M133" s="51">
        <f>SUMIFS('PIB Mpal 2015-2022 Cons'!R$5:R$1012,'PIB Mpal 2015-2022 Cons'!$A$5:$A$1012,$W$2,'PIB Mpal 2015-2022 Cons'!$E$5:$E$1012,$A133)</f>
        <v>1.228959930928579</v>
      </c>
      <c r="N133" s="51">
        <f>SUMIFS('PIB Mpal 2015-2022 Cons'!S$5:S$1012,'PIB Mpal 2015-2022 Cons'!$A$5:$A$1012,$W$2,'PIB Mpal 2015-2022 Cons'!$E$5:$E$1012,$A133)</f>
        <v>6.596388900977333</v>
      </c>
      <c r="O133" s="51">
        <f>SUMIFS('PIB Mpal 2015-2022 Cons'!T$5:T$1012,'PIB Mpal 2015-2022 Cons'!$A$5:$A$1012,$W$2,'PIB Mpal 2015-2022 Cons'!$E$5:$E$1012,$A133)</f>
        <v>7.989248533114411</v>
      </c>
      <c r="P133" s="153">
        <f>SUMIFS('PIB Mpal 2015-2022 Cons'!U$5:U$1012,'PIB Mpal 2015-2022 Cons'!$A$5:$A$1012,$W$2,'PIB Mpal 2015-2022 Cons'!$E$5:$E$1012,$A133)</f>
        <v>1.2085328984490642</v>
      </c>
      <c r="Q133" s="220">
        <f>SUMIFS('PIB Mpal 2015-2022 Cons'!J$5:J$1012,'PIB Mpal 2015-2022 Cons'!$A$5:$A$1012,$W$2,'PIB Mpal 2015-2022 Cons'!$E$5:$E$1012,$A133)</f>
        <v>1.5733501221916917</v>
      </c>
      <c r="R133" s="101">
        <f>SUMIFS('PIB Mpal 2015-2022 Cons'!M$5:M$1012,'PIB Mpal 2015-2022 Cons'!$A$5:$A$1012,$W$2,'PIB Mpal 2015-2022 Cons'!$E$5:$E$1012,$A133)</f>
        <v>2.7921224040417796</v>
      </c>
      <c r="S133" s="53">
        <f>SUMIFS('PIB Mpal 2015-2022 Cons'!V$5:V$1012,'PIB Mpal 2015-2022 Cons'!$A$5:$A$1012,$W$2,'PIB Mpal 2015-2022 Cons'!$E$5:$E$1012,$A133)</f>
        <v>35.298186856755706</v>
      </c>
      <c r="T133" s="156">
        <f>SUMIFS('PIB Mpal 2015-2022 Cons'!W$5:W$1012,'PIB Mpal 2015-2022 Cons'!$A$5:$A$1012,$W$2,'PIB Mpal 2015-2022 Cons'!$E$5:$E$1012,$A133)</f>
        <v>39.663659382989174</v>
      </c>
      <c r="U133" s="51">
        <f>SUMIFS('PIB Mpal 2015-2022 Cons'!X$5:X$1012,'PIB Mpal 2015-2022 Cons'!$A$5:$A$1012,$W$2,'PIB Mpal 2015-2022 Cons'!$E$5:$E$1012,$A133)</f>
        <v>4.593704112572717</v>
      </c>
      <c r="V133" s="53">
        <f>SUMIFS('PIB Mpal 2015-2022 Cons'!Y$5:Y$1012,'PIB Mpal 2015-2022 Cons'!$A$5:$A$1012,$W$2,'PIB Mpal 2015-2022 Cons'!$E$5:$E$1012,$A133)</f>
        <v>44.25736349556189</v>
      </c>
      <c r="W133" s="94">
        <f t="shared" si="18"/>
        <v>0.00030178088039695914</v>
      </c>
      <c r="X133" s="273">
        <f>INDEX(POBLACION!$C$4:$W$128,MATCH(A133,POBLACION!$A$4:$A$128,0),MATCH($W$2,POBLACION!$C$3:$W$3,0))</f>
        <v>5235</v>
      </c>
      <c r="Y133" s="263">
        <f t="shared" si="19"/>
        <v>7576.630254630214</v>
      </c>
      <c r="Z133" s="275">
        <f t="shared" si="20"/>
        <v>8454.128652447353</v>
      </c>
      <c r="AA133" s="278">
        <f t="shared" si="21"/>
        <v>3.879476093862611</v>
      </c>
      <c r="AB133" s="278">
        <f t="shared" si="21"/>
        <v>3.927068852509186</v>
      </c>
    </row>
    <row r="134" spans="1:28" ht="25.5">
      <c r="A134" s="35" t="s">
        <v>309</v>
      </c>
      <c r="B134" s="32" t="s">
        <v>176</v>
      </c>
      <c r="C134" s="33" t="s">
        <v>414</v>
      </c>
      <c r="D134" s="32" t="s">
        <v>184</v>
      </c>
      <c r="E134" s="51">
        <f>SUMIFS('PIB Mpal 2015-2022 Cons'!H$5:H$1012,'PIB Mpal 2015-2022 Cons'!$A$5:$A$1012,$W$2,'PIB Mpal 2015-2022 Cons'!$E$5:$E$1012,$A134)</f>
        <v>24.10669724257165</v>
      </c>
      <c r="F134" s="51">
        <f>SUMIFS('PIB Mpal 2015-2022 Cons'!I$5:I$1012,'PIB Mpal 2015-2022 Cons'!$A$5:$A$1012,$W$2,'PIB Mpal 2015-2022 Cons'!$E$5:$E$1012,$A134)</f>
        <v>18.796847751125167</v>
      </c>
      <c r="G134" s="51">
        <f>SUMIFS('PIB Mpal 2015-2022 Cons'!K$5:K$1012,'PIB Mpal 2015-2022 Cons'!$A$5:$A$1012,$W$2,'PIB Mpal 2015-2022 Cons'!$E$5:$E$1012,$A134)</f>
        <v>4.764907168619311</v>
      </c>
      <c r="H134" s="51">
        <f>SUMIFS('PIB Mpal 2015-2022 Cons'!L$5:L$1012,'PIB Mpal 2015-2022 Cons'!$A$5:$A$1012,$W$2,'PIB Mpal 2015-2022 Cons'!$E$5:$E$1012,$A134)</f>
        <v>6.972086716145417</v>
      </c>
      <c r="I134" s="51">
        <f>SUMIFS('PIB Mpal 2015-2022 Cons'!N$5:N$1012,'PIB Mpal 2015-2022 Cons'!$A$5:$A$1012,$W$2,'PIB Mpal 2015-2022 Cons'!$E$5:$E$1012,$A134)</f>
        <v>8.482173597620218</v>
      </c>
      <c r="J134" s="51">
        <f>SUMIFS('PIB Mpal 2015-2022 Cons'!O$5:O$1012,'PIB Mpal 2015-2022 Cons'!$A$5:$A$1012,$W$2,'PIB Mpal 2015-2022 Cons'!$E$5:$E$1012,$A134)</f>
        <v>32.91153179778812</v>
      </c>
      <c r="K134" s="51">
        <f>SUMIFS('PIB Mpal 2015-2022 Cons'!P$5:P$1012,'PIB Mpal 2015-2022 Cons'!$A$5:$A$1012,$W$2,'PIB Mpal 2015-2022 Cons'!$E$5:$E$1012,$A134)</f>
        <v>5.402504796679207</v>
      </c>
      <c r="L134" s="51">
        <f>SUMIFS('PIB Mpal 2015-2022 Cons'!Q$5:Q$1012,'PIB Mpal 2015-2022 Cons'!$A$5:$A$1012,$W$2,'PIB Mpal 2015-2022 Cons'!$E$5:$E$1012,$A134)</f>
        <v>2.4889262789690494</v>
      </c>
      <c r="M134" s="51">
        <f>SUMIFS('PIB Mpal 2015-2022 Cons'!R$5:R$1012,'PIB Mpal 2015-2022 Cons'!$A$5:$A$1012,$W$2,'PIB Mpal 2015-2022 Cons'!$E$5:$E$1012,$A134)</f>
        <v>9.622468406982545</v>
      </c>
      <c r="N134" s="51">
        <f>SUMIFS('PIB Mpal 2015-2022 Cons'!S$5:S$1012,'PIB Mpal 2015-2022 Cons'!$A$5:$A$1012,$W$2,'PIB Mpal 2015-2022 Cons'!$E$5:$E$1012,$A134)</f>
        <v>16.491765896452275</v>
      </c>
      <c r="O134" s="51">
        <f>SUMIFS('PIB Mpal 2015-2022 Cons'!T$5:T$1012,'PIB Mpal 2015-2022 Cons'!$A$5:$A$1012,$W$2,'PIB Mpal 2015-2022 Cons'!$E$5:$E$1012,$A134)</f>
        <v>37.06231168309688</v>
      </c>
      <c r="P134" s="153">
        <f>SUMIFS('PIB Mpal 2015-2022 Cons'!U$5:U$1012,'PIB Mpal 2015-2022 Cons'!$A$5:$A$1012,$W$2,'PIB Mpal 2015-2022 Cons'!$E$5:$E$1012,$A134)</f>
        <v>6.211709630179903</v>
      </c>
      <c r="Q134" s="220">
        <f>SUMIFS('PIB Mpal 2015-2022 Cons'!J$5:J$1012,'PIB Mpal 2015-2022 Cons'!$A$5:$A$1012,$W$2,'PIB Mpal 2015-2022 Cons'!$E$5:$E$1012,$A134)</f>
        <v>42.90354499369681</v>
      </c>
      <c r="R134" s="101">
        <f>SUMIFS('PIB Mpal 2015-2022 Cons'!M$5:M$1012,'PIB Mpal 2015-2022 Cons'!$A$5:$A$1012,$W$2,'PIB Mpal 2015-2022 Cons'!$E$5:$E$1012,$A134)</f>
        <v>11.736993884764729</v>
      </c>
      <c r="S134" s="53">
        <f>SUMIFS('PIB Mpal 2015-2022 Cons'!V$5:V$1012,'PIB Mpal 2015-2022 Cons'!$A$5:$A$1012,$W$2,'PIB Mpal 2015-2022 Cons'!$E$5:$E$1012,$A134)</f>
        <v>118.67339208776819</v>
      </c>
      <c r="T134" s="156">
        <f>SUMIFS('PIB Mpal 2015-2022 Cons'!W$5:W$1012,'PIB Mpal 2015-2022 Cons'!$A$5:$A$1012,$W$2,'PIB Mpal 2015-2022 Cons'!$E$5:$E$1012,$A134)</f>
        <v>173.31393096622975</v>
      </c>
      <c r="U134" s="51">
        <f>SUMIFS('PIB Mpal 2015-2022 Cons'!X$5:X$1012,'PIB Mpal 2015-2022 Cons'!$A$5:$A$1012,$W$2,'PIB Mpal 2015-2022 Cons'!$E$5:$E$1012,$A134)</f>
        <v>20.842097650385192</v>
      </c>
      <c r="V134" s="53">
        <f>SUMIFS('PIB Mpal 2015-2022 Cons'!Y$5:Y$1012,'PIB Mpal 2015-2022 Cons'!$A$5:$A$1012,$W$2,'PIB Mpal 2015-2022 Cons'!$E$5:$E$1012,$A134)</f>
        <v>194.15602861661495</v>
      </c>
      <c r="W134" s="94">
        <f aca="true" t="shared" si="28" ref="W134:W151">V134/$V$5</f>
        <v>0.0013239057327979983</v>
      </c>
      <c r="X134" s="273">
        <f>INDEX(POBLACION!$C$4:$W$128,MATCH(A134,POBLACION!$A$4:$A$128,0),MATCH($W$2,POBLACION!$C$3:$W$3,0))</f>
        <v>14775</v>
      </c>
      <c r="Y134" s="263">
        <f aca="true" t="shared" si="29" ref="Y134:Y151">(T134/X134)*1000000</f>
        <v>11730.215293822655</v>
      </c>
      <c r="Z134" s="275">
        <f aca="true" t="shared" si="30" ref="Z134:Z151">(V134/X134)*1000000</f>
        <v>13140.847960515393</v>
      </c>
      <c r="AA134" s="278">
        <f aca="true" t="shared" si="31" ref="AA134:AB151">LOG(Y134)</f>
        <v>4.069305983135232</v>
      </c>
      <c r="AB134" s="278">
        <f t="shared" si="31"/>
        <v>4.118623390542686</v>
      </c>
    </row>
    <row r="135" spans="1:28" ht="25.5">
      <c r="A135" s="35" t="s">
        <v>310</v>
      </c>
      <c r="B135" s="32" t="s">
        <v>176</v>
      </c>
      <c r="C135" s="33" t="s">
        <v>414</v>
      </c>
      <c r="D135" s="32" t="s">
        <v>185</v>
      </c>
      <c r="E135" s="51">
        <f>SUMIFS('PIB Mpal 2015-2022 Cons'!H$5:H$1012,'PIB Mpal 2015-2022 Cons'!$A$5:$A$1012,$W$2,'PIB Mpal 2015-2022 Cons'!$E$5:$E$1012,$A135)</f>
        <v>109.90732916924631</v>
      </c>
      <c r="F135" s="51">
        <f>SUMIFS('PIB Mpal 2015-2022 Cons'!I$5:I$1012,'PIB Mpal 2015-2022 Cons'!$A$5:$A$1012,$W$2,'PIB Mpal 2015-2022 Cons'!$E$5:$E$1012,$A135)</f>
        <v>0</v>
      </c>
      <c r="G135" s="51">
        <f>SUMIFS('PIB Mpal 2015-2022 Cons'!K$5:K$1012,'PIB Mpal 2015-2022 Cons'!$A$5:$A$1012,$W$2,'PIB Mpal 2015-2022 Cons'!$E$5:$E$1012,$A135)</f>
        <v>3.63544641473325</v>
      </c>
      <c r="H135" s="51">
        <f>SUMIFS('PIB Mpal 2015-2022 Cons'!L$5:L$1012,'PIB Mpal 2015-2022 Cons'!$A$5:$A$1012,$W$2,'PIB Mpal 2015-2022 Cons'!$E$5:$E$1012,$A135)</f>
        <v>32.04101611344137</v>
      </c>
      <c r="I135" s="51">
        <f>SUMIFS('PIB Mpal 2015-2022 Cons'!N$5:N$1012,'PIB Mpal 2015-2022 Cons'!$A$5:$A$1012,$W$2,'PIB Mpal 2015-2022 Cons'!$E$5:$E$1012,$A135)</f>
        <v>43.153858869903914</v>
      </c>
      <c r="J135" s="51">
        <f>SUMIFS('PIB Mpal 2015-2022 Cons'!O$5:O$1012,'PIB Mpal 2015-2022 Cons'!$A$5:$A$1012,$W$2,'PIB Mpal 2015-2022 Cons'!$E$5:$E$1012,$A135)</f>
        <v>101.11155210230048</v>
      </c>
      <c r="K135" s="51">
        <f>SUMIFS('PIB Mpal 2015-2022 Cons'!P$5:P$1012,'PIB Mpal 2015-2022 Cons'!$A$5:$A$1012,$W$2,'PIB Mpal 2015-2022 Cons'!$E$5:$E$1012,$A135)</f>
        <v>13.333114739833658</v>
      </c>
      <c r="L135" s="51">
        <f>SUMIFS('PIB Mpal 2015-2022 Cons'!Q$5:Q$1012,'PIB Mpal 2015-2022 Cons'!$A$5:$A$1012,$W$2,'PIB Mpal 2015-2022 Cons'!$E$5:$E$1012,$A135)</f>
        <v>6.6253134441114385</v>
      </c>
      <c r="M135" s="51">
        <f>SUMIFS('PIB Mpal 2015-2022 Cons'!R$5:R$1012,'PIB Mpal 2015-2022 Cons'!$A$5:$A$1012,$W$2,'PIB Mpal 2015-2022 Cons'!$E$5:$E$1012,$A135)</f>
        <v>24.40436423419462</v>
      </c>
      <c r="N135" s="51">
        <f>SUMIFS('PIB Mpal 2015-2022 Cons'!S$5:S$1012,'PIB Mpal 2015-2022 Cons'!$A$5:$A$1012,$W$2,'PIB Mpal 2015-2022 Cons'!$E$5:$E$1012,$A135)</f>
        <v>47.963448011966165</v>
      </c>
      <c r="O135" s="51">
        <f>SUMIFS('PIB Mpal 2015-2022 Cons'!T$5:T$1012,'PIB Mpal 2015-2022 Cons'!$A$5:$A$1012,$W$2,'PIB Mpal 2015-2022 Cons'!$E$5:$E$1012,$A135)</f>
        <v>89.98598937729805</v>
      </c>
      <c r="P135" s="153">
        <f>SUMIFS('PIB Mpal 2015-2022 Cons'!U$5:U$1012,'PIB Mpal 2015-2022 Cons'!$A$5:$A$1012,$W$2,'PIB Mpal 2015-2022 Cons'!$E$5:$E$1012,$A135)</f>
        <v>17.439640835769307</v>
      </c>
      <c r="Q135" s="220">
        <f>SUMIFS('PIB Mpal 2015-2022 Cons'!J$5:J$1012,'PIB Mpal 2015-2022 Cons'!$A$5:$A$1012,$W$2,'PIB Mpal 2015-2022 Cons'!$E$5:$E$1012,$A135)</f>
        <v>109.90732916924631</v>
      </c>
      <c r="R135" s="101">
        <f>SUMIFS('PIB Mpal 2015-2022 Cons'!M$5:M$1012,'PIB Mpal 2015-2022 Cons'!$A$5:$A$1012,$W$2,'PIB Mpal 2015-2022 Cons'!$E$5:$E$1012,$A135)</f>
        <v>35.676462528174625</v>
      </c>
      <c r="S135" s="53">
        <f>SUMIFS('PIB Mpal 2015-2022 Cons'!V$5:V$1012,'PIB Mpal 2015-2022 Cons'!$A$5:$A$1012,$W$2,'PIB Mpal 2015-2022 Cons'!$E$5:$E$1012,$A135)</f>
        <v>344.0172816153776</v>
      </c>
      <c r="T135" s="156">
        <f>SUMIFS('PIB Mpal 2015-2022 Cons'!W$5:W$1012,'PIB Mpal 2015-2022 Cons'!$A$5:$A$1012,$W$2,'PIB Mpal 2015-2022 Cons'!$E$5:$E$1012,$A135)</f>
        <v>489.6010733127986</v>
      </c>
      <c r="U135" s="51">
        <f>SUMIFS('PIB Mpal 2015-2022 Cons'!X$5:X$1012,'PIB Mpal 2015-2022 Cons'!$A$5:$A$1012,$W$2,'PIB Mpal 2015-2022 Cons'!$E$5:$E$1012,$A135)</f>
        <v>58.136562855130094</v>
      </c>
      <c r="V135" s="53">
        <f>SUMIFS('PIB Mpal 2015-2022 Cons'!Y$5:Y$1012,'PIB Mpal 2015-2022 Cons'!$A$5:$A$1012,$W$2,'PIB Mpal 2015-2022 Cons'!$E$5:$E$1012,$A135)</f>
        <v>547.7376361679287</v>
      </c>
      <c r="W135" s="94">
        <f t="shared" si="28"/>
        <v>0.0037348981731793103</v>
      </c>
      <c r="X135" s="273">
        <f>INDEX(POBLACION!$C$4:$W$128,MATCH(A135,POBLACION!$A$4:$A$128,0),MATCH($W$2,POBLACION!$C$3:$W$3,0))</f>
        <v>44743</v>
      </c>
      <c r="Y135" s="263">
        <f t="shared" si="29"/>
        <v>10942.517786308441</v>
      </c>
      <c r="Z135" s="275">
        <f t="shared" si="30"/>
        <v>12241.862105087472</v>
      </c>
      <c r="AA135" s="278">
        <f t="shared" si="31"/>
        <v>4.039117261201472</v>
      </c>
      <c r="AB135" s="278">
        <f t="shared" si="31"/>
        <v>4.087847483206227</v>
      </c>
    </row>
    <row r="136" spans="1:28" ht="25.5">
      <c r="A136" s="35" t="s">
        <v>311</v>
      </c>
      <c r="B136" s="32" t="s">
        <v>176</v>
      </c>
      <c r="C136" s="33" t="s">
        <v>414</v>
      </c>
      <c r="D136" s="32" t="s">
        <v>186</v>
      </c>
      <c r="E136" s="51">
        <f>SUMIFS('PIB Mpal 2015-2022 Cons'!H$5:H$1012,'PIB Mpal 2015-2022 Cons'!$A$5:$A$1012,$W$2,'PIB Mpal 2015-2022 Cons'!$E$5:$E$1012,$A136)</f>
        <v>30.781485165559204</v>
      </c>
      <c r="F136" s="51">
        <f>SUMIFS('PIB Mpal 2015-2022 Cons'!I$5:I$1012,'PIB Mpal 2015-2022 Cons'!$A$5:$A$1012,$W$2,'PIB Mpal 2015-2022 Cons'!$E$5:$E$1012,$A136)</f>
        <v>0</v>
      </c>
      <c r="G136" s="51">
        <f>SUMIFS('PIB Mpal 2015-2022 Cons'!K$5:K$1012,'PIB Mpal 2015-2022 Cons'!$A$5:$A$1012,$W$2,'PIB Mpal 2015-2022 Cons'!$E$5:$E$1012,$A136)</f>
        <v>6.6067232505645075</v>
      </c>
      <c r="H136" s="51">
        <f>SUMIFS('PIB Mpal 2015-2022 Cons'!L$5:L$1012,'PIB Mpal 2015-2022 Cons'!$A$5:$A$1012,$W$2,'PIB Mpal 2015-2022 Cons'!$E$5:$E$1012,$A136)</f>
        <v>5.317014994959859</v>
      </c>
      <c r="I136" s="51">
        <f>SUMIFS('PIB Mpal 2015-2022 Cons'!N$5:N$1012,'PIB Mpal 2015-2022 Cons'!$A$5:$A$1012,$W$2,'PIB Mpal 2015-2022 Cons'!$E$5:$E$1012,$A136)</f>
        <v>8.258609696712094</v>
      </c>
      <c r="J136" s="51">
        <f>SUMIFS('PIB Mpal 2015-2022 Cons'!O$5:O$1012,'PIB Mpal 2015-2022 Cons'!$A$5:$A$1012,$W$2,'PIB Mpal 2015-2022 Cons'!$E$5:$E$1012,$A136)</f>
        <v>25.973602779091927</v>
      </c>
      <c r="K136" s="51">
        <f>SUMIFS('PIB Mpal 2015-2022 Cons'!P$5:P$1012,'PIB Mpal 2015-2022 Cons'!$A$5:$A$1012,$W$2,'PIB Mpal 2015-2022 Cons'!$E$5:$E$1012,$A136)</f>
        <v>6.765859718737787</v>
      </c>
      <c r="L136" s="51">
        <f>SUMIFS('PIB Mpal 2015-2022 Cons'!Q$5:Q$1012,'PIB Mpal 2015-2022 Cons'!$A$5:$A$1012,$W$2,'PIB Mpal 2015-2022 Cons'!$E$5:$E$1012,$A136)</f>
        <v>3.227250315430847</v>
      </c>
      <c r="M136" s="51">
        <f>SUMIFS('PIB Mpal 2015-2022 Cons'!R$5:R$1012,'PIB Mpal 2015-2022 Cons'!$A$5:$A$1012,$W$2,'PIB Mpal 2015-2022 Cons'!$E$5:$E$1012,$A136)</f>
        <v>9.082250018167558</v>
      </c>
      <c r="N136" s="51">
        <f>SUMIFS('PIB Mpal 2015-2022 Cons'!S$5:S$1012,'PIB Mpal 2015-2022 Cons'!$A$5:$A$1012,$W$2,'PIB Mpal 2015-2022 Cons'!$E$5:$E$1012,$A136)</f>
        <v>19.262081865340466</v>
      </c>
      <c r="O136" s="51">
        <f>SUMIFS('PIB Mpal 2015-2022 Cons'!T$5:T$1012,'PIB Mpal 2015-2022 Cons'!$A$5:$A$1012,$W$2,'PIB Mpal 2015-2022 Cons'!$E$5:$E$1012,$A136)</f>
        <v>51.990938108732145</v>
      </c>
      <c r="P136" s="153">
        <f>SUMIFS('PIB Mpal 2015-2022 Cons'!U$5:U$1012,'PIB Mpal 2015-2022 Cons'!$A$5:$A$1012,$W$2,'PIB Mpal 2015-2022 Cons'!$E$5:$E$1012,$A136)</f>
        <v>8.326752590162398</v>
      </c>
      <c r="Q136" s="220">
        <f>SUMIFS('PIB Mpal 2015-2022 Cons'!J$5:J$1012,'PIB Mpal 2015-2022 Cons'!$A$5:$A$1012,$W$2,'PIB Mpal 2015-2022 Cons'!$E$5:$E$1012,$A136)</f>
        <v>30.781485165559204</v>
      </c>
      <c r="R136" s="101">
        <f>SUMIFS('PIB Mpal 2015-2022 Cons'!M$5:M$1012,'PIB Mpal 2015-2022 Cons'!$A$5:$A$1012,$W$2,'PIB Mpal 2015-2022 Cons'!$E$5:$E$1012,$A136)</f>
        <v>11.923738245524365</v>
      </c>
      <c r="S136" s="53">
        <f>SUMIFS('PIB Mpal 2015-2022 Cons'!V$5:V$1012,'PIB Mpal 2015-2022 Cons'!$A$5:$A$1012,$W$2,'PIB Mpal 2015-2022 Cons'!$E$5:$E$1012,$A136)</f>
        <v>132.8873450923752</v>
      </c>
      <c r="T136" s="156">
        <f>SUMIFS('PIB Mpal 2015-2022 Cons'!W$5:W$1012,'PIB Mpal 2015-2022 Cons'!$A$5:$A$1012,$W$2,'PIB Mpal 2015-2022 Cons'!$E$5:$E$1012,$A136)</f>
        <v>175.59256850345878</v>
      </c>
      <c r="U136" s="51">
        <f>SUMIFS('PIB Mpal 2015-2022 Cons'!X$5:X$1012,'PIB Mpal 2015-2022 Cons'!$A$5:$A$1012,$W$2,'PIB Mpal 2015-2022 Cons'!$E$5:$E$1012,$A136)</f>
        <v>19.816916151180305</v>
      </c>
      <c r="V136" s="53">
        <f>SUMIFS('PIB Mpal 2015-2022 Cons'!Y$5:Y$1012,'PIB Mpal 2015-2022 Cons'!$A$5:$A$1012,$W$2,'PIB Mpal 2015-2022 Cons'!$E$5:$E$1012,$A136)</f>
        <v>195.40948465463907</v>
      </c>
      <c r="W136" s="94">
        <f t="shared" si="28"/>
        <v>0.0013324527639995234</v>
      </c>
      <c r="X136" s="273">
        <f>INDEX(POBLACION!$C$4:$W$128,MATCH(A136,POBLACION!$A$4:$A$128,0),MATCH($W$2,POBLACION!$C$3:$W$3,0))</f>
        <v>21338</v>
      </c>
      <c r="Y136" s="263">
        <f t="shared" si="29"/>
        <v>8229.101532639366</v>
      </c>
      <c r="Z136" s="275">
        <f t="shared" si="30"/>
        <v>9157.816320866017</v>
      </c>
      <c r="AA136" s="278">
        <f t="shared" si="31"/>
        <v>3.9153524207873076</v>
      </c>
      <c r="AB136" s="278">
        <f t="shared" si="31"/>
        <v>3.9617919285961</v>
      </c>
    </row>
    <row r="137" spans="1:28" ht="25.5">
      <c r="A137" s="35" t="s">
        <v>312</v>
      </c>
      <c r="B137" s="32" t="s">
        <v>176</v>
      </c>
      <c r="C137" s="33" t="s">
        <v>414</v>
      </c>
      <c r="D137" s="32" t="s">
        <v>187</v>
      </c>
      <c r="E137" s="51">
        <f>SUMIFS('PIB Mpal 2015-2022 Cons'!H$5:H$1012,'PIB Mpal 2015-2022 Cons'!$A$5:$A$1012,$W$2,'PIB Mpal 2015-2022 Cons'!$E$5:$E$1012,$A137)</f>
        <v>34.8989834529772</v>
      </c>
      <c r="F137" s="51">
        <f>SUMIFS('PIB Mpal 2015-2022 Cons'!I$5:I$1012,'PIB Mpal 2015-2022 Cons'!$A$5:$A$1012,$W$2,'PIB Mpal 2015-2022 Cons'!$E$5:$E$1012,$A137)</f>
        <v>0</v>
      </c>
      <c r="G137" s="51">
        <f>SUMIFS('PIB Mpal 2015-2022 Cons'!K$5:K$1012,'PIB Mpal 2015-2022 Cons'!$A$5:$A$1012,$W$2,'PIB Mpal 2015-2022 Cons'!$E$5:$E$1012,$A137)</f>
        <v>3.1701543600516437</v>
      </c>
      <c r="H137" s="51">
        <f>SUMIFS('PIB Mpal 2015-2022 Cons'!L$5:L$1012,'PIB Mpal 2015-2022 Cons'!$A$5:$A$1012,$W$2,'PIB Mpal 2015-2022 Cons'!$E$5:$E$1012,$A137)</f>
        <v>14.423960434076669</v>
      </c>
      <c r="I137" s="51">
        <f>SUMIFS('PIB Mpal 2015-2022 Cons'!N$5:N$1012,'PIB Mpal 2015-2022 Cons'!$A$5:$A$1012,$W$2,'PIB Mpal 2015-2022 Cons'!$E$5:$E$1012,$A137)</f>
        <v>23.717199551898013</v>
      </c>
      <c r="J137" s="51">
        <f>SUMIFS('PIB Mpal 2015-2022 Cons'!O$5:O$1012,'PIB Mpal 2015-2022 Cons'!$A$5:$A$1012,$W$2,'PIB Mpal 2015-2022 Cons'!$E$5:$E$1012,$A137)</f>
        <v>48.896487435626575</v>
      </c>
      <c r="K137" s="51">
        <f>SUMIFS('PIB Mpal 2015-2022 Cons'!P$5:P$1012,'PIB Mpal 2015-2022 Cons'!$A$5:$A$1012,$W$2,'PIB Mpal 2015-2022 Cons'!$E$5:$E$1012,$A137)</f>
        <v>11.793228214869748</v>
      </c>
      <c r="L137" s="51">
        <f>SUMIFS('PIB Mpal 2015-2022 Cons'!Q$5:Q$1012,'PIB Mpal 2015-2022 Cons'!$A$5:$A$1012,$W$2,'PIB Mpal 2015-2022 Cons'!$E$5:$E$1012,$A137)</f>
        <v>4.241599918128332</v>
      </c>
      <c r="M137" s="51">
        <f>SUMIFS('PIB Mpal 2015-2022 Cons'!R$5:R$1012,'PIB Mpal 2015-2022 Cons'!$A$5:$A$1012,$W$2,'PIB Mpal 2015-2022 Cons'!$E$5:$E$1012,$A137)</f>
        <v>14.012596477220875</v>
      </c>
      <c r="N137" s="51">
        <f>SUMIFS('PIB Mpal 2015-2022 Cons'!S$5:S$1012,'PIB Mpal 2015-2022 Cons'!$A$5:$A$1012,$W$2,'PIB Mpal 2015-2022 Cons'!$E$5:$E$1012,$A137)</f>
        <v>30.273594342638752</v>
      </c>
      <c r="O137" s="51">
        <f>SUMIFS('PIB Mpal 2015-2022 Cons'!T$5:T$1012,'PIB Mpal 2015-2022 Cons'!$A$5:$A$1012,$W$2,'PIB Mpal 2015-2022 Cons'!$E$5:$E$1012,$A137)</f>
        <v>62.80750363749518</v>
      </c>
      <c r="P137" s="153">
        <f>SUMIFS('PIB Mpal 2015-2022 Cons'!U$5:U$1012,'PIB Mpal 2015-2022 Cons'!$A$5:$A$1012,$W$2,'PIB Mpal 2015-2022 Cons'!$E$5:$E$1012,$A137)</f>
        <v>8.972375520081119</v>
      </c>
      <c r="Q137" s="220">
        <f>SUMIFS('PIB Mpal 2015-2022 Cons'!J$5:J$1012,'PIB Mpal 2015-2022 Cons'!$A$5:$A$1012,$W$2,'PIB Mpal 2015-2022 Cons'!$E$5:$E$1012,$A137)</f>
        <v>34.8989834529772</v>
      </c>
      <c r="R137" s="101">
        <f>SUMIFS('PIB Mpal 2015-2022 Cons'!M$5:M$1012,'PIB Mpal 2015-2022 Cons'!$A$5:$A$1012,$W$2,'PIB Mpal 2015-2022 Cons'!$E$5:$E$1012,$A137)</f>
        <v>17.594114794128313</v>
      </c>
      <c r="S137" s="53">
        <f>SUMIFS('PIB Mpal 2015-2022 Cons'!V$5:V$1012,'PIB Mpal 2015-2022 Cons'!$A$5:$A$1012,$W$2,'PIB Mpal 2015-2022 Cons'!$E$5:$E$1012,$A137)</f>
        <v>204.7145850979586</v>
      </c>
      <c r="T137" s="156">
        <f>SUMIFS('PIB Mpal 2015-2022 Cons'!W$5:W$1012,'PIB Mpal 2015-2022 Cons'!$A$5:$A$1012,$W$2,'PIB Mpal 2015-2022 Cons'!$E$5:$E$1012,$A137)</f>
        <v>257.2076833450641</v>
      </c>
      <c r="U137" s="51">
        <f>SUMIFS('PIB Mpal 2015-2022 Cons'!X$5:X$1012,'PIB Mpal 2015-2022 Cons'!$A$5:$A$1012,$W$2,'PIB Mpal 2015-2022 Cons'!$E$5:$E$1012,$A137)</f>
        <v>28.909573099155107</v>
      </c>
      <c r="V137" s="53">
        <f>SUMIFS('PIB Mpal 2015-2022 Cons'!Y$5:Y$1012,'PIB Mpal 2015-2022 Cons'!$A$5:$A$1012,$W$2,'PIB Mpal 2015-2022 Cons'!$E$5:$E$1012,$A137)</f>
        <v>286.1172564442192</v>
      </c>
      <c r="W137" s="94">
        <f t="shared" si="28"/>
        <v>0.0019509683977256714</v>
      </c>
      <c r="X137" s="273">
        <f>INDEX(POBLACION!$C$4:$W$128,MATCH(A137,POBLACION!$A$4:$A$128,0),MATCH($W$2,POBLACION!$C$3:$W$3,0))</f>
        <v>32615</v>
      </c>
      <c r="Y137" s="263">
        <f t="shared" si="29"/>
        <v>7886.177628240506</v>
      </c>
      <c r="Z137" s="275">
        <f t="shared" si="30"/>
        <v>8772.566501432444</v>
      </c>
      <c r="AA137" s="278">
        <f t="shared" si="31"/>
        <v>3.8968665548949386</v>
      </c>
      <c r="AB137" s="278">
        <f t="shared" si="31"/>
        <v>3.943126669118356</v>
      </c>
    </row>
    <row r="138" spans="1:28" ht="25.5">
      <c r="A138" s="35" t="s">
        <v>313</v>
      </c>
      <c r="B138" s="32" t="s">
        <v>176</v>
      </c>
      <c r="C138" s="33" t="s">
        <v>414</v>
      </c>
      <c r="D138" s="32" t="s">
        <v>377</v>
      </c>
      <c r="E138" s="51">
        <f>SUMIFS('PIB Mpal 2015-2022 Cons'!H$5:H$1012,'PIB Mpal 2015-2022 Cons'!$A$5:$A$1012,$W$2,'PIB Mpal 2015-2022 Cons'!$E$5:$E$1012,$A138)</f>
        <v>352.81038022078104</v>
      </c>
      <c r="F138" s="51">
        <f>SUMIFS('PIB Mpal 2015-2022 Cons'!I$5:I$1012,'PIB Mpal 2015-2022 Cons'!$A$5:$A$1012,$W$2,'PIB Mpal 2015-2022 Cons'!$E$5:$E$1012,$A138)</f>
        <v>182.76635812837327</v>
      </c>
      <c r="G138" s="51">
        <f>SUMIFS('PIB Mpal 2015-2022 Cons'!K$5:K$1012,'PIB Mpal 2015-2022 Cons'!$A$5:$A$1012,$W$2,'PIB Mpal 2015-2022 Cons'!$E$5:$E$1012,$A138)</f>
        <v>54.728750174603626</v>
      </c>
      <c r="H138" s="51">
        <f>SUMIFS('PIB Mpal 2015-2022 Cons'!L$5:L$1012,'PIB Mpal 2015-2022 Cons'!$A$5:$A$1012,$W$2,'PIB Mpal 2015-2022 Cons'!$E$5:$E$1012,$A138)</f>
        <v>93.61185907620934</v>
      </c>
      <c r="I138" s="51">
        <f>SUMIFS('PIB Mpal 2015-2022 Cons'!N$5:N$1012,'PIB Mpal 2015-2022 Cons'!$A$5:$A$1012,$W$2,'PIB Mpal 2015-2022 Cons'!$E$5:$E$1012,$A138)</f>
        <v>67.5546530614385</v>
      </c>
      <c r="J138" s="51">
        <f>SUMIFS('PIB Mpal 2015-2022 Cons'!O$5:O$1012,'PIB Mpal 2015-2022 Cons'!$A$5:$A$1012,$W$2,'PIB Mpal 2015-2022 Cons'!$E$5:$E$1012,$A138)</f>
        <v>387.7825190810418</v>
      </c>
      <c r="K138" s="51">
        <f>SUMIFS('PIB Mpal 2015-2022 Cons'!P$5:P$1012,'PIB Mpal 2015-2022 Cons'!$A$5:$A$1012,$W$2,'PIB Mpal 2015-2022 Cons'!$E$5:$E$1012,$A138)</f>
        <v>72.16226876775262</v>
      </c>
      <c r="L138" s="51">
        <f>SUMIFS('PIB Mpal 2015-2022 Cons'!Q$5:Q$1012,'PIB Mpal 2015-2022 Cons'!$A$5:$A$1012,$W$2,'PIB Mpal 2015-2022 Cons'!$E$5:$E$1012,$A138)</f>
        <v>38.076131996037795</v>
      </c>
      <c r="M138" s="51">
        <f>SUMIFS('PIB Mpal 2015-2022 Cons'!R$5:R$1012,'PIB Mpal 2015-2022 Cons'!$A$5:$A$1012,$W$2,'PIB Mpal 2015-2022 Cons'!$E$5:$E$1012,$A138)</f>
        <v>114.09612494260541</v>
      </c>
      <c r="N138" s="51">
        <f>SUMIFS('PIB Mpal 2015-2022 Cons'!S$5:S$1012,'PIB Mpal 2015-2022 Cons'!$A$5:$A$1012,$W$2,'PIB Mpal 2015-2022 Cons'!$E$5:$E$1012,$A138)</f>
        <v>191.70392514424864</v>
      </c>
      <c r="O138" s="51">
        <f>SUMIFS('PIB Mpal 2015-2022 Cons'!T$5:T$1012,'PIB Mpal 2015-2022 Cons'!$A$5:$A$1012,$W$2,'PIB Mpal 2015-2022 Cons'!$E$5:$E$1012,$A138)</f>
        <v>413.703972094895</v>
      </c>
      <c r="P138" s="153">
        <f>SUMIFS('PIB Mpal 2015-2022 Cons'!U$5:U$1012,'PIB Mpal 2015-2022 Cons'!$A$5:$A$1012,$W$2,'PIB Mpal 2015-2022 Cons'!$E$5:$E$1012,$A138)</f>
        <v>69.10598595064174</v>
      </c>
      <c r="Q138" s="220">
        <f>SUMIFS('PIB Mpal 2015-2022 Cons'!J$5:J$1012,'PIB Mpal 2015-2022 Cons'!$A$5:$A$1012,$W$2,'PIB Mpal 2015-2022 Cons'!$E$5:$E$1012,$A138)</f>
        <v>535.5767383491543</v>
      </c>
      <c r="R138" s="101">
        <f>SUMIFS('PIB Mpal 2015-2022 Cons'!M$5:M$1012,'PIB Mpal 2015-2022 Cons'!$A$5:$A$1012,$W$2,'PIB Mpal 2015-2022 Cons'!$E$5:$E$1012,$A138)</f>
        <v>148.34060925081297</v>
      </c>
      <c r="S138" s="53">
        <f>SUMIFS('PIB Mpal 2015-2022 Cons'!V$5:V$1012,'PIB Mpal 2015-2022 Cons'!$A$5:$A$1012,$W$2,'PIB Mpal 2015-2022 Cons'!$E$5:$E$1012,$A138)</f>
        <v>1354.1855810386614</v>
      </c>
      <c r="T138" s="156">
        <f>SUMIFS('PIB Mpal 2015-2022 Cons'!W$5:W$1012,'PIB Mpal 2015-2022 Cons'!$A$5:$A$1012,$W$2,'PIB Mpal 2015-2022 Cons'!$E$5:$E$1012,$A138)</f>
        <v>2038.1029286386288</v>
      </c>
      <c r="U138" s="51">
        <f>SUMIFS('PIB Mpal 2015-2022 Cons'!X$5:X$1012,'PIB Mpal 2015-2022 Cons'!$A$5:$A$1012,$W$2,'PIB Mpal 2015-2022 Cons'!$E$5:$E$1012,$A138)</f>
        <v>245.17580943363362</v>
      </c>
      <c r="V138" s="53">
        <f>SUMIFS('PIB Mpal 2015-2022 Cons'!Y$5:Y$1012,'PIB Mpal 2015-2022 Cons'!$A$5:$A$1012,$W$2,'PIB Mpal 2015-2022 Cons'!$E$5:$E$1012,$A138)</f>
        <v>2283.2787380722625</v>
      </c>
      <c r="W138" s="94">
        <f t="shared" si="28"/>
        <v>0.015569157612296602</v>
      </c>
      <c r="X138" s="273">
        <f>INDEX(POBLACION!$C$4:$W$128,MATCH(A138,POBLACION!$A$4:$A$128,0),MATCH($W$2,POBLACION!$C$3:$W$3,0))</f>
        <v>132225</v>
      </c>
      <c r="Y138" s="263">
        <f t="shared" si="29"/>
        <v>15413.900008611297</v>
      </c>
      <c r="Z138" s="275">
        <f t="shared" si="30"/>
        <v>17268.13188180951</v>
      </c>
      <c r="AA138" s="278">
        <f t="shared" si="31"/>
        <v>4.187912537350833</v>
      </c>
      <c r="AB138" s="278">
        <f t="shared" si="31"/>
        <v>4.237245356831775</v>
      </c>
    </row>
    <row r="139" spans="1:28" ht="26.25" thickBot="1">
      <c r="A139" s="70" t="s">
        <v>314</v>
      </c>
      <c r="B139" s="40" t="s">
        <v>176</v>
      </c>
      <c r="C139" s="39" t="s">
        <v>414</v>
      </c>
      <c r="D139" s="40" t="s">
        <v>189</v>
      </c>
      <c r="E139" s="71">
        <f>SUMIFS('PIB Mpal 2015-2022 Cons'!H$5:H$1012,'PIB Mpal 2015-2022 Cons'!$A$5:$A$1012,$W$2,'PIB Mpal 2015-2022 Cons'!$E$5:$E$1012,$A139)</f>
        <v>9.664451242401075</v>
      </c>
      <c r="F139" s="71">
        <f>SUMIFS('PIB Mpal 2015-2022 Cons'!I$5:I$1012,'PIB Mpal 2015-2022 Cons'!$A$5:$A$1012,$W$2,'PIB Mpal 2015-2022 Cons'!$E$5:$E$1012,$A139)</f>
        <v>0</v>
      </c>
      <c r="G139" s="71">
        <f>SUMIFS('PIB Mpal 2015-2022 Cons'!K$5:K$1012,'PIB Mpal 2015-2022 Cons'!$A$5:$A$1012,$W$2,'PIB Mpal 2015-2022 Cons'!$E$5:$E$1012,$A139)</f>
        <v>1.1328736364363796</v>
      </c>
      <c r="H139" s="71">
        <f>SUMIFS('PIB Mpal 2015-2022 Cons'!L$5:L$1012,'PIB Mpal 2015-2022 Cons'!$A$5:$A$1012,$W$2,'PIB Mpal 2015-2022 Cons'!$E$5:$E$1012,$A139)</f>
        <v>3.985011695372466</v>
      </c>
      <c r="I139" s="71">
        <f>SUMIFS('PIB Mpal 2015-2022 Cons'!N$5:N$1012,'PIB Mpal 2015-2022 Cons'!$A$5:$A$1012,$W$2,'PIB Mpal 2015-2022 Cons'!$E$5:$E$1012,$A139)</f>
        <v>3.888638125970322</v>
      </c>
      <c r="J139" s="71">
        <f>SUMIFS('PIB Mpal 2015-2022 Cons'!O$5:O$1012,'PIB Mpal 2015-2022 Cons'!$A$5:$A$1012,$W$2,'PIB Mpal 2015-2022 Cons'!$E$5:$E$1012,$A139)</f>
        <v>14.067452236285066</v>
      </c>
      <c r="K139" s="71">
        <f>SUMIFS('PIB Mpal 2015-2022 Cons'!P$5:P$1012,'PIB Mpal 2015-2022 Cons'!$A$5:$A$1012,$W$2,'PIB Mpal 2015-2022 Cons'!$E$5:$E$1012,$A139)</f>
        <v>2.6488436130124415</v>
      </c>
      <c r="L139" s="71">
        <f>SUMIFS('PIB Mpal 2015-2022 Cons'!Q$5:Q$1012,'PIB Mpal 2015-2022 Cons'!$A$5:$A$1012,$W$2,'PIB Mpal 2015-2022 Cons'!$E$5:$E$1012,$A139)</f>
        <v>0.884328889163099</v>
      </c>
      <c r="M139" s="71">
        <f>SUMIFS('PIB Mpal 2015-2022 Cons'!R$5:R$1012,'PIB Mpal 2015-2022 Cons'!$A$5:$A$1012,$W$2,'PIB Mpal 2015-2022 Cons'!$E$5:$E$1012,$A139)</f>
        <v>4.792617582008062</v>
      </c>
      <c r="N139" s="71">
        <f>SUMIFS('PIB Mpal 2015-2022 Cons'!S$5:S$1012,'PIB Mpal 2015-2022 Cons'!$A$5:$A$1012,$W$2,'PIB Mpal 2015-2022 Cons'!$E$5:$E$1012,$A139)</f>
        <v>10.489728497908564</v>
      </c>
      <c r="O139" s="71">
        <f>SUMIFS('PIB Mpal 2015-2022 Cons'!T$5:T$1012,'PIB Mpal 2015-2022 Cons'!$A$5:$A$1012,$W$2,'PIB Mpal 2015-2022 Cons'!$E$5:$E$1012,$A139)</f>
        <v>23.12620864927435</v>
      </c>
      <c r="P139" s="186">
        <f>SUMIFS('PIB Mpal 2015-2022 Cons'!U$5:U$1012,'PIB Mpal 2015-2022 Cons'!$A$5:$A$1012,$W$2,'PIB Mpal 2015-2022 Cons'!$E$5:$E$1012,$A139)</f>
        <v>3.6568991270052247</v>
      </c>
      <c r="Q139" s="221">
        <f>SUMIFS('PIB Mpal 2015-2022 Cons'!J$5:J$1012,'PIB Mpal 2015-2022 Cons'!$A$5:$A$1012,$W$2,'PIB Mpal 2015-2022 Cons'!$E$5:$E$1012,$A139)</f>
        <v>9.664451242401075</v>
      </c>
      <c r="R139" s="222">
        <f>SUMIFS('PIB Mpal 2015-2022 Cons'!M$5:M$1012,'PIB Mpal 2015-2022 Cons'!$A$5:$A$1012,$W$2,'PIB Mpal 2015-2022 Cons'!$E$5:$E$1012,$A139)</f>
        <v>5.1178853318088455</v>
      </c>
      <c r="S139" s="72">
        <f>SUMIFS('PIB Mpal 2015-2022 Cons'!V$5:V$1012,'PIB Mpal 2015-2022 Cons'!$A$5:$A$1012,$W$2,'PIB Mpal 2015-2022 Cons'!$E$5:$E$1012,$A139)</f>
        <v>63.554716720627134</v>
      </c>
      <c r="T139" s="191">
        <f>SUMIFS('PIB Mpal 2015-2022 Cons'!W$5:W$1012,'PIB Mpal 2015-2022 Cons'!$A$5:$A$1012,$W$2,'PIB Mpal 2015-2022 Cons'!$E$5:$E$1012,$A139)</f>
        <v>78.33705329483705</v>
      </c>
      <c r="U139" s="71">
        <f>SUMIFS('PIB Mpal 2015-2022 Cons'!X$5:X$1012,'PIB Mpal 2015-2022 Cons'!$A$5:$A$1012,$W$2,'PIB Mpal 2015-2022 Cons'!$E$5:$E$1012,$A139)</f>
        <v>8.61051849141642</v>
      </c>
      <c r="V139" s="72">
        <f>SUMIFS('PIB Mpal 2015-2022 Cons'!Y$5:Y$1012,'PIB Mpal 2015-2022 Cons'!$A$5:$A$1012,$W$2,'PIB Mpal 2015-2022 Cons'!$E$5:$E$1012,$A139)</f>
        <v>86.94757178625346</v>
      </c>
      <c r="W139" s="95">
        <f t="shared" si="28"/>
        <v>0.000592875686430454</v>
      </c>
      <c r="X139" s="274">
        <f>INDEX(POBLACION!$C$4:$W$128,MATCH(A139,POBLACION!$A$4:$A$128,0),MATCH($W$2,POBLACION!$C$3:$W$3,0))</f>
        <v>9583</v>
      </c>
      <c r="Y139" s="264">
        <f t="shared" si="29"/>
        <v>8174.585546784624</v>
      </c>
      <c r="Z139" s="276">
        <f t="shared" si="30"/>
        <v>9073.105685719864</v>
      </c>
      <c r="AA139" s="279">
        <f t="shared" si="31"/>
        <v>3.9124657430684393</v>
      </c>
      <c r="AB139" s="279">
        <f t="shared" si="31"/>
        <v>3.957755969673447</v>
      </c>
    </row>
    <row r="140" spans="1:28" ht="26.25" thickBot="1">
      <c r="A140" s="73" t="s">
        <v>378</v>
      </c>
      <c r="B140" s="74" t="s">
        <v>5</v>
      </c>
      <c r="C140" s="74" t="s">
        <v>379</v>
      </c>
      <c r="D140" s="74" t="s">
        <v>380</v>
      </c>
      <c r="E140" s="445"/>
      <c r="F140" s="446"/>
      <c r="G140" s="446"/>
      <c r="H140" s="446"/>
      <c r="I140" s="446"/>
      <c r="J140" s="446"/>
      <c r="K140" s="446"/>
      <c r="L140" s="446"/>
      <c r="M140" s="446"/>
      <c r="N140" s="446"/>
      <c r="O140" s="446"/>
      <c r="P140" s="446"/>
      <c r="Q140" s="446"/>
      <c r="R140" s="446"/>
      <c r="S140" s="446"/>
      <c r="T140" s="446"/>
      <c r="U140" s="446"/>
      <c r="V140" s="446"/>
      <c r="W140" s="453"/>
      <c r="X140" s="260"/>
      <c r="Y140" s="260"/>
      <c r="Z140" s="260"/>
      <c r="AA140" s="260"/>
      <c r="AB140" s="260"/>
    </row>
    <row r="141" spans="1:28" ht="25.5">
      <c r="A141" s="75" t="s">
        <v>381</v>
      </c>
      <c r="B141" s="76" t="s">
        <v>147</v>
      </c>
      <c r="C141" s="77" t="s">
        <v>382</v>
      </c>
      <c r="D141" s="78" t="s">
        <v>383</v>
      </c>
      <c r="E141" s="79">
        <f aca="true" t="shared" si="32" ref="E141:E146">SUMIF($C$7:$C$139,"*Provincia "&amp;$C141&amp;"*",E$7:E$139)</f>
        <v>527.4637628140409</v>
      </c>
      <c r="F141" s="79">
        <f aca="true" t="shared" si="33" ref="F141:V146">SUMIF($C$7:$C$139,"*Provincia "&amp;$C141&amp;"*",F$7:F$139)</f>
        <v>148.1895066007638</v>
      </c>
      <c r="G141" s="79">
        <f t="shared" si="33"/>
        <v>93.05670745863463</v>
      </c>
      <c r="H141" s="79">
        <f t="shared" si="33"/>
        <v>132.39435618888564</v>
      </c>
      <c r="I141" s="79">
        <f t="shared" si="33"/>
        <v>81.36918697521668</v>
      </c>
      <c r="J141" s="79">
        <f t="shared" si="33"/>
        <v>279.81651483872747</v>
      </c>
      <c r="K141" s="79">
        <f t="shared" si="33"/>
        <v>61.33018654445074</v>
      </c>
      <c r="L141" s="79">
        <f t="shared" si="33"/>
        <v>34.913359825032984</v>
      </c>
      <c r="M141" s="79">
        <f t="shared" si="33"/>
        <v>189.139104976219</v>
      </c>
      <c r="N141" s="79">
        <f t="shared" si="33"/>
        <v>165.3523163715541</v>
      </c>
      <c r="O141" s="79">
        <f t="shared" si="33"/>
        <v>249.46384172322308</v>
      </c>
      <c r="P141" s="197">
        <f t="shared" si="33"/>
        <v>94.43254374390773</v>
      </c>
      <c r="Q141" s="201">
        <f t="shared" si="33"/>
        <v>675.6532694148048</v>
      </c>
      <c r="R141" s="152">
        <f t="shared" si="33"/>
        <v>225.4510636475203</v>
      </c>
      <c r="S141" s="202">
        <f t="shared" si="33"/>
        <v>1155.8170549983317</v>
      </c>
      <c r="T141" s="200">
        <f t="shared" si="33"/>
        <v>2056.921388060657</v>
      </c>
      <c r="U141" s="79">
        <f t="shared" si="33"/>
        <v>254.5533223580356</v>
      </c>
      <c r="V141" s="97">
        <f t="shared" si="33"/>
        <v>2311.474710418692</v>
      </c>
      <c r="W141" s="96">
        <f t="shared" si="28"/>
        <v>0.015761419525033613</v>
      </c>
      <c r="X141" s="266">
        <f aca="true" t="shared" si="34" ref="X141:X146">SUMIF($C$7:$C$139,"*Provincia "&amp;$C141&amp;"*",X$7:X$139)</f>
        <v>138752</v>
      </c>
      <c r="Y141" s="270">
        <f t="shared" si="29"/>
        <v>14824.444966996203</v>
      </c>
      <c r="Z141" s="269">
        <f t="shared" si="30"/>
        <v>16659.037061942836</v>
      </c>
      <c r="AA141" s="277">
        <f t="shared" si="31"/>
        <v>4.170978442185829</v>
      </c>
      <c r="AB141" s="277">
        <f t="shared" si="31"/>
        <v>4.221649894383439</v>
      </c>
    </row>
    <row r="142" spans="1:28" ht="15">
      <c r="A142" s="57" t="s">
        <v>384</v>
      </c>
      <c r="B142" s="58" t="s">
        <v>385</v>
      </c>
      <c r="C142" s="59" t="s">
        <v>411</v>
      </c>
      <c r="D142" s="32" t="s">
        <v>386</v>
      </c>
      <c r="E142" s="62">
        <f t="shared" si="32"/>
        <v>679.7474331203554</v>
      </c>
      <c r="F142" s="62">
        <f aca="true" t="shared" si="35" ref="F142:T142">SUMIF($C$7:$C$139,"*Provincia "&amp;$C142&amp;"*",F$7:F$139)</f>
        <v>45.16408510923559</v>
      </c>
      <c r="G142" s="62">
        <f t="shared" si="35"/>
        <v>221.4417742906758</v>
      </c>
      <c r="H142" s="62">
        <f t="shared" si="35"/>
        <v>155.2322486095983</v>
      </c>
      <c r="I142" s="62">
        <f t="shared" si="35"/>
        <v>99.49741541813279</v>
      </c>
      <c r="J142" s="62">
        <f t="shared" si="35"/>
        <v>202.7561777308702</v>
      </c>
      <c r="K142" s="62">
        <f t="shared" si="35"/>
        <v>52.94766287620541</v>
      </c>
      <c r="L142" s="62">
        <f t="shared" si="35"/>
        <v>32.293216831345546</v>
      </c>
      <c r="M142" s="62">
        <f t="shared" si="35"/>
        <v>139.21641982005139</v>
      </c>
      <c r="N142" s="62">
        <f t="shared" si="35"/>
        <v>149.17765002627272</v>
      </c>
      <c r="O142" s="62">
        <f t="shared" si="35"/>
        <v>222.98262859815208</v>
      </c>
      <c r="P142" s="198">
        <f t="shared" si="35"/>
        <v>80.1848743452824</v>
      </c>
      <c r="Q142" s="203">
        <f t="shared" si="35"/>
        <v>724.9115182295909</v>
      </c>
      <c r="R142" s="150">
        <f t="shared" si="35"/>
        <v>376.67402290027405</v>
      </c>
      <c r="S142" s="53">
        <f t="shared" si="35"/>
        <v>979.0560456463127</v>
      </c>
      <c r="T142" s="156">
        <f t="shared" si="35"/>
        <v>2080.641586776178</v>
      </c>
      <c r="U142" s="62">
        <f t="shared" si="33"/>
        <v>258.91420048424834</v>
      </c>
      <c r="V142" s="90">
        <f t="shared" si="33"/>
        <v>2339.555787260426</v>
      </c>
      <c r="W142" s="94">
        <f t="shared" si="28"/>
        <v>0.015952897991495876</v>
      </c>
      <c r="X142" s="267">
        <f t="shared" si="34"/>
        <v>135386</v>
      </c>
      <c r="Y142" s="271">
        <f t="shared" si="29"/>
        <v>15368.218181910817</v>
      </c>
      <c r="Z142" s="263">
        <f t="shared" si="30"/>
        <v>17280.63305851732</v>
      </c>
      <c r="AA142" s="278">
        <f t="shared" si="31"/>
        <v>4.186623517556871</v>
      </c>
      <c r="AB142" s="278">
        <f t="shared" si="31"/>
        <v>4.237559648373475</v>
      </c>
    </row>
    <row r="143" spans="1:28" ht="15">
      <c r="A143" s="57" t="s">
        <v>387</v>
      </c>
      <c r="B143" s="58" t="s">
        <v>147</v>
      </c>
      <c r="C143" s="59" t="s">
        <v>388</v>
      </c>
      <c r="D143" s="32" t="s">
        <v>389</v>
      </c>
      <c r="E143" s="62">
        <f t="shared" si="32"/>
        <v>355.7989503920877</v>
      </c>
      <c r="F143" s="62">
        <f t="shared" si="33"/>
        <v>70.52392233518766</v>
      </c>
      <c r="G143" s="62">
        <f t="shared" si="33"/>
        <v>77.85242137986874</v>
      </c>
      <c r="H143" s="62">
        <f t="shared" si="33"/>
        <v>124.93727231804392</v>
      </c>
      <c r="I143" s="62">
        <f t="shared" si="33"/>
        <v>51.29159029334269</v>
      </c>
      <c r="J143" s="62">
        <f t="shared" si="33"/>
        <v>258.5404593116912</v>
      </c>
      <c r="K143" s="62">
        <f t="shared" si="33"/>
        <v>46.95158602039374</v>
      </c>
      <c r="L143" s="62">
        <f t="shared" si="33"/>
        <v>41.08610668288059</v>
      </c>
      <c r="M143" s="62">
        <f t="shared" si="33"/>
        <v>130.0496602291663</v>
      </c>
      <c r="N143" s="62">
        <f t="shared" si="33"/>
        <v>130.72238799981974</v>
      </c>
      <c r="O143" s="62">
        <f t="shared" si="33"/>
        <v>224.0136055534391</v>
      </c>
      <c r="P143" s="198">
        <f t="shared" si="33"/>
        <v>68.17171871652971</v>
      </c>
      <c r="Q143" s="203">
        <f t="shared" si="33"/>
        <v>426.32287272727535</v>
      </c>
      <c r="R143" s="150">
        <f t="shared" si="33"/>
        <v>202.7896936979127</v>
      </c>
      <c r="S143" s="53">
        <f t="shared" si="33"/>
        <v>950.8271148072631</v>
      </c>
      <c r="T143" s="156">
        <f t="shared" si="33"/>
        <v>1579.9396812324512</v>
      </c>
      <c r="U143" s="62">
        <f t="shared" si="33"/>
        <v>188.71905988176698</v>
      </c>
      <c r="V143" s="90">
        <f t="shared" si="33"/>
        <v>1768.6587411142182</v>
      </c>
      <c r="W143" s="94">
        <f t="shared" si="28"/>
        <v>0.012060081077101444</v>
      </c>
      <c r="X143" s="267">
        <f t="shared" si="34"/>
        <v>123321</v>
      </c>
      <c r="Y143" s="271">
        <f t="shared" si="29"/>
        <v>12811.602900012578</v>
      </c>
      <c r="Z143" s="263">
        <f t="shared" si="30"/>
        <v>14341.910470351508</v>
      </c>
      <c r="AA143" s="278">
        <f t="shared" si="31"/>
        <v>4.107603469095283</v>
      </c>
      <c r="AB143" s="278">
        <f t="shared" si="31"/>
        <v>4.156607007082609</v>
      </c>
    </row>
    <row r="144" spans="1:28" ht="15">
      <c r="A144" s="57" t="s">
        <v>390</v>
      </c>
      <c r="B144" s="58" t="s">
        <v>118</v>
      </c>
      <c r="C144" s="59" t="s">
        <v>391</v>
      </c>
      <c r="D144" s="32" t="s">
        <v>392</v>
      </c>
      <c r="E144" s="62">
        <f t="shared" si="32"/>
        <v>187.8782477086362</v>
      </c>
      <c r="F144" s="62">
        <f t="shared" si="33"/>
        <v>116.11759483981993</v>
      </c>
      <c r="G144" s="62">
        <f t="shared" si="33"/>
        <v>325.38348326561953</v>
      </c>
      <c r="H144" s="62">
        <f t="shared" si="33"/>
        <v>38.41073610221053</v>
      </c>
      <c r="I144" s="62">
        <f t="shared" si="33"/>
        <v>91.51585563081622</v>
      </c>
      <c r="J144" s="62">
        <f t="shared" si="33"/>
        <v>123.85826345984505</v>
      </c>
      <c r="K144" s="62">
        <f t="shared" si="33"/>
        <v>24.536324772204324</v>
      </c>
      <c r="L144" s="62">
        <f t="shared" si="33"/>
        <v>19.329502010158652</v>
      </c>
      <c r="M144" s="62">
        <f t="shared" si="33"/>
        <v>80.41359139003613</v>
      </c>
      <c r="N144" s="62">
        <f t="shared" si="33"/>
        <v>121.8621191002002</v>
      </c>
      <c r="O144" s="62">
        <f t="shared" si="33"/>
        <v>116.23721921479437</v>
      </c>
      <c r="P144" s="198">
        <f t="shared" si="33"/>
        <v>39.121600387480726</v>
      </c>
      <c r="Q144" s="203">
        <f t="shared" si="33"/>
        <v>303.99584254845615</v>
      </c>
      <c r="R144" s="150">
        <f t="shared" si="33"/>
        <v>363.7942193678301</v>
      </c>
      <c r="S144" s="53">
        <f t="shared" si="33"/>
        <v>616.8744759655356</v>
      </c>
      <c r="T144" s="156">
        <f t="shared" si="33"/>
        <v>1284.6645378818218</v>
      </c>
      <c r="U144" s="62">
        <f t="shared" si="33"/>
        <v>153.23040865520963</v>
      </c>
      <c r="V144" s="90">
        <f t="shared" si="33"/>
        <v>1437.8949465370315</v>
      </c>
      <c r="W144" s="94">
        <f t="shared" si="28"/>
        <v>0.009804678105775507</v>
      </c>
      <c r="X144" s="267">
        <f t="shared" si="34"/>
        <v>79074</v>
      </c>
      <c r="Y144" s="271">
        <f t="shared" si="29"/>
        <v>16246.358321089383</v>
      </c>
      <c r="Z144" s="263">
        <f t="shared" si="30"/>
        <v>18184.168583061837</v>
      </c>
      <c r="AA144" s="278">
        <f t="shared" si="31"/>
        <v>4.210756027573431</v>
      </c>
      <c r="AB144" s="278">
        <f t="shared" si="31"/>
        <v>4.259693449023234</v>
      </c>
    </row>
    <row r="145" spans="1:28" ht="38.25">
      <c r="A145" s="57" t="s">
        <v>393</v>
      </c>
      <c r="B145" s="58" t="s">
        <v>118</v>
      </c>
      <c r="C145" s="59" t="s">
        <v>412</v>
      </c>
      <c r="D145" s="32" t="s">
        <v>394</v>
      </c>
      <c r="E145" s="62">
        <f t="shared" si="32"/>
        <v>444.12298391425225</v>
      </c>
      <c r="F145" s="62">
        <f t="shared" si="33"/>
        <v>65.50394372568688</v>
      </c>
      <c r="G145" s="62">
        <f t="shared" si="33"/>
        <v>501.1224875150847</v>
      </c>
      <c r="H145" s="62">
        <f t="shared" si="33"/>
        <v>202.079403790502</v>
      </c>
      <c r="I145" s="62">
        <f t="shared" si="33"/>
        <v>231.0559288135534</v>
      </c>
      <c r="J145" s="62">
        <f t="shared" si="33"/>
        <v>659.205409394007</v>
      </c>
      <c r="K145" s="62">
        <f t="shared" si="33"/>
        <v>147.65115260439347</v>
      </c>
      <c r="L145" s="62">
        <f t="shared" si="33"/>
        <v>54.9666567094215</v>
      </c>
      <c r="M145" s="62">
        <f t="shared" si="33"/>
        <v>454.9228533723466</v>
      </c>
      <c r="N145" s="62">
        <f t="shared" si="33"/>
        <v>377.1343960010725</v>
      </c>
      <c r="O145" s="62">
        <f t="shared" si="33"/>
        <v>529.0893382682731</v>
      </c>
      <c r="P145" s="198">
        <f t="shared" si="33"/>
        <v>179.37274751337452</v>
      </c>
      <c r="Q145" s="203">
        <f t="shared" si="33"/>
        <v>509.62692763993914</v>
      </c>
      <c r="R145" s="150">
        <f t="shared" si="33"/>
        <v>703.2018913055866</v>
      </c>
      <c r="S145" s="53">
        <f t="shared" si="33"/>
        <v>2633.3984826764417</v>
      </c>
      <c r="T145" s="156">
        <f t="shared" si="33"/>
        <v>3846.227301621968</v>
      </c>
      <c r="U145" s="62">
        <f t="shared" si="33"/>
        <v>425.9097504468366</v>
      </c>
      <c r="V145" s="90">
        <f t="shared" si="33"/>
        <v>4272.137052068805</v>
      </c>
      <c r="W145" s="94">
        <f t="shared" si="28"/>
        <v>0.029130729418147084</v>
      </c>
      <c r="X145" s="267">
        <f t="shared" si="34"/>
        <v>212088</v>
      </c>
      <c r="Y145" s="271">
        <f t="shared" si="29"/>
        <v>18135.05385322115</v>
      </c>
      <c r="Z145" s="263">
        <f t="shared" si="30"/>
        <v>20143.22852810534</v>
      </c>
      <c r="AA145" s="278">
        <f t="shared" si="31"/>
        <v>4.2585188495840605</v>
      </c>
      <c r="AB145" s="278">
        <f t="shared" si="31"/>
        <v>4.304129079900268</v>
      </c>
    </row>
    <row r="146" spans="1:28" ht="15.75" thickBot="1">
      <c r="A146" s="80" t="s">
        <v>395</v>
      </c>
      <c r="B146" s="81" t="s">
        <v>58</v>
      </c>
      <c r="C146" s="82" t="s">
        <v>396</v>
      </c>
      <c r="D146" s="40" t="s">
        <v>397</v>
      </c>
      <c r="E146" s="83">
        <f t="shared" si="32"/>
        <v>743.8290722662786</v>
      </c>
      <c r="F146" s="83">
        <f t="shared" si="33"/>
        <v>382.7126779058983</v>
      </c>
      <c r="G146" s="83">
        <f t="shared" si="33"/>
        <v>56.02188755342681</v>
      </c>
      <c r="H146" s="83">
        <f t="shared" si="33"/>
        <v>23.81828546484342</v>
      </c>
      <c r="I146" s="83">
        <f t="shared" si="33"/>
        <v>93.45196213118548</v>
      </c>
      <c r="J146" s="83">
        <f t="shared" si="33"/>
        <v>209.80796411097165</v>
      </c>
      <c r="K146" s="83">
        <f t="shared" si="33"/>
        <v>42.22051090089154</v>
      </c>
      <c r="L146" s="83">
        <f t="shared" si="33"/>
        <v>14.557374844395117</v>
      </c>
      <c r="M146" s="83">
        <f t="shared" si="33"/>
        <v>114.5030121355046</v>
      </c>
      <c r="N146" s="83">
        <f t="shared" si="33"/>
        <v>130.90356775033212</v>
      </c>
      <c r="O146" s="83">
        <f t="shared" si="33"/>
        <v>187.08508690554962</v>
      </c>
      <c r="P146" s="199">
        <f t="shared" si="33"/>
        <v>68.07906289407546</v>
      </c>
      <c r="Q146" s="204">
        <f t="shared" si="33"/>
        <v>1126.5417501721768</v>
      </c>
      <c r="R146" s="151">
        <f t="shared" si="33"/>
        <v>79.8401730182702</v>
      </c>
      <c r="S146" s="72">
        <f t="shared" si="33"/>
        <v>860.6085416729055</v>
      </c>
      <c r="T146" s="191">
        <f t="shared" si="33"/>
        <v>2066.990464863353</v>
      </c>
      <c r="U146" s="83">
        <f t="shared" si="33"/>
        <v>290.41817887157464</v>
      </c>
      <c r="V146" s="91">
        <f t="shared" si="33"/>
        <v>2357.408643734927</v>
      </c>
      <c r="W146" s="95">
        <f t="shared" si="28"/>
        <v>0.0160746325531359</v>
      </c>
      <c r="X146" s="268">
        <f t="shared" si="34"/>
        <v>114131</v>
      </c>
      <c r="Y146" s="272">
        <f t="shared" si="29"/>
        <v>18110.683905891936</v>
      </c>
      <c r="Z146" s="264">
        <f t="shared" si="30"/>
        <v>20655.287728442992</v>
      </c>
      <c r="AA146" s="279">
        <f t="shared" si="31"/>
        <v>4.257934850697652</v>
      </c>
      <c r="AB146" s="279">
        <f t="shared" si="31"/>
        <v>4.315031249082866</v>
      </c>
    </row>
    <row r="147" spans="1:28" ht="15.75" thickBot="1">
      <c r="A147" s="73" t="s">
        <v>398</v>
      </c>
      <c r="B147" s="74" t="s">
        <v>5</v>
      </c>
      <c r="C147" s="74" t="s">
        <v>399</v>
      </c>
      <c r="D147" s="74" t="s">
        <v>400</v>
      </c>
      <c r="E147" s="447"/>
      <c r="F147" s="448"/>
      <c r="G147" s="448"/>
      <c r="H147" s="448"/>
      <c r="I147" s="448"/>
      <c r="J147" s="448"/>
      <c r="K147" s="448"/>
      <c r="L147" s="448"/>
      <c r="M147" s="448"/>
      <c r="N147" s="448"/>
      <c r="O147" s="448"/>
      <c r="P147" s="448"/>
      <c r="Q147" s="448"/>
      <c r="R147" s="448"/>
      <c r="S147" s="448"/>
      <c r="T147" s="448"/>
      <c r="U147" s="448"/>
      <c r="V147" s="448"/>
      <c r="W147" s="454"/>
      <c r="X147" s="261"/>
      <c r="Y147" s="261"/>
      <c r="Z147" s="261"/>
      <c r="AA147" s="261"/>
      <c r="AB147" s="261"/>
    </row>
    <row r="148" spans="1:28" ht="15">
      <c r="A148" s="84" t="s">
        <v>401</v>
      </c>
      <c r="B148" s="78" t="s">
        <v>39</v>
      </c>
      <c r="C148" s="85" t="s">
        <v>360</v>
      </c>
      <c r="D148" s="78" t="s">
        <v>402</v>
      </c>
      <c r="E148" s="79">
        <f>SUMIF($C$7:$C$139,"*"&amp;$C148&amp;"*",E$7:E$139)</f>
        <v>827.1232359277544</v>
      </c>
      <c r="F148" s="79">
        <f aca="true" t="shared" si="36" ref="F148:V151">SUMIF($C$7:$C$139,"*"&amp;$C148&amp;"*",F$7:F$139)</f>
        <v>446.7460651939043</v>
      </c>
      <c r="G148" s="79">
        <f t="shared" si="36"/>
        <v>64.67558643529979</v>
      </c>
      <c r="H148" s="79">
        <f t="shared" si="36"/>
        <v>97.25624154417757</v>
      </c>
      <c r="I148" s="79">
        <f t="shared" si="36"/>
        <v>128.59211807334788</v>
      </c>
      <c r="J148" s="79">
        <f t="shared" si="36"/>
        <v>702.9155942813326</v>
      </c>
      <c r="K148" s="79">
        <f t="shared" si="36"/>
        <v>96.11337213461654</v>
      </c>
      <c r="L148" s="79">
        <f t="shared" si="36"/>
        <v>41.611006719238034</v>
      </c>
      <c r="M148" s="79">
        <f t="shared" si="36"/>
        <v>179.99480959442428</v>
      </c>
      <c r="N148" s="79">
        <f t="shared" si="36"/>
        <v>275.3447287104722</v>
      </c>
      <c r="O148" s="79">
        <f t="shared" si="36"/>
        <v>556.1126877646188</v>
      </c>
      <c r="P148" s="197">
        <f t="shared" si="36"/>
        <v>126.30451167466683</v>
      </c>
      <c r="Q148" s="201">
        <f t="shared" si="36"/>
        <v>1273.8693011216585</v>
      </c>
      <c r="R148" s="152">
        <f t="shared" si="36"/>
        <v>161.93182797947736</v>
      </c>
      <c r="S148" s="202">
        <f t="shared" si="36"/>
        <v>2106.988828952717</v>
      </c>
      <c r="T148" s="200">
        <f t="shared" si="36"/>
        <v>3542.7899580538533</v>
      </c>
      <c r="U148" s="79">
        <f t="shared" si="36"/>
        <v>452.91564556674155</v>
      </c>
      <c r="V148" s="97">
        <f t="shared" si="36"/>
        <v>3995.705603620595</v>
      </c>
      <c r="W148" s="96">
        <f t="shared" si="28"/>
        <v>0.027245806338839093</v>
      </c>
      <c r="X148" s="266">
        <f aca="true" t="shared" si="37" ref="X148:X151">SUMIF($C$7:$C$139,"*"&amp;$C148&amp;"*",X$7:X$139)</f>
        <v>263987</v>
      </c>
      <c r="Y148" s="270">
        <f t="shared" si="29"/>
        <v>13420.3197811023</v>
      </c>
      <c r="Z148" s="270">
        <f t="shared" si="30"/>
        <v>15135.993831592446</v>
      </c>
      <c r="AA148" s="277">
        <f t="shared" si="31"/>
        <v>4.127762864380926</v>
      </c>
      <c r="AB148" s="277">
        <f t="shared" si="31"/>
        <v>4.180010942068691</v>
      </c>
    </row>
    <row r="149" spans="1:28" ht="15">
      <c r="A149" s="36" t="s">
        <v>403</v>
      </c>
      <c r="B149" s="34" t="s">
        <v>118</v>
      </c>
      <c r="C149" s="33" t="s">
        <v>371</v>
      </c>
      <c r="D149" s="32" t="s">
        <v>404</v>
      </c>
      <c r="E149" s="62">
        <f>SUMIF($C$7:$C$139,"*"&amp;$C149&amp;"*",E$7:E$139)</f>
        <v>159.34746211806973</v>
      </c>
      <c r="F149" s="62">
        <f aca="true" t="shared" si="38" ref="F149:T149">SUMIF($C$7:$C$139,"*"&amp;$C149&amp;"*",F$7:F$139)</f>
        <v>35.64709970828963</v>
      </c>
      <c r="G149" s="62">
        <f t="shared" si="38"/>
        <v>1766.5175966216655</v>
      </c>
      <c r="H149" s="62">
        <f t="shared" si="38"/>
        <v>276.75828055473823</v>
      </c>
      <c r="I149" s="62">
        <f t="shared" si="38"/>
        <v>206.667959932625</v>
      </c>
      <c r="J149" s="62">
        <f t="shared" si="38"/>
        <v>1109.3280410274324</v>
      </c>
      <c r="K149" s="62">
        <f t="shared" si="38"/>
        <v>140.15701839019655</v>
      </c>
      <c r="L149" s="62">
        <f t="shared" si="38"/>
        <v>121.99038781747605</v>
      </c>
      <c r="M149" s="62">
        <f t="shared" si="38"/>
        <v>449.7408811348472</v>
      </c>
      <c r="N149" s="62">
        <f t="shared" si="38"/>
        <v>416.56326393904845</v>
      </c>
      <c r="O149" s="62">
        <f t="shared" si="38"/>
        <v>419.4627845457339</v>
      </c>
      <c r="P149" s="198">
        <f t="shared" si="38"/>
        <v>159.73133715041124</v>
      </c>
      <c r="Q149" s="203">
        <f t="shared" si="38"/>
        <v>194.99456182635933</v>
      </c>
      <c r="R149" s="150">
        <f t="shared" si="38"/>
        <v>2043.2758771764038</v>
      </c>
      <c r="S149" s="53">
        <f t="shared" si="38"/>
        <v>3023.641673937771</v>
      </c>
      <c r="T149" s="156">
        <f t="shared" si="38"/>
        <v>5261.912112940534</v>
      </c>
      <c r="U149" s="62">
        <f t="shared" si="36"/>
        <v>549.8079218532702</v>
      </c>
      <c r="V149" s="90">
        <f t="shared" si="36"/>
        <v>5811.720034793804</v>
      </c>
      <c r="W149" s="94">
        <f t="shared" si="28"/>
        <v>0.0396287950794131</v>
      </c>
      <c r="X149" s="267">
        <f t="shared" si="37"/>
        <v>273793</v>
      </c>
      <c r="Y149" s="271">
        <f t="shared" si="29"/>
        <v>19218.577951008734</v>
      </c>
      <c r="Z149" s="271">
        <f t="shared" si="30"/>
        <v>21226.69328578088</v>
      </c>
      <c r="AA149" s="278">
        <f t="shared" si="31"/>
        <v>4.28372124957196</v>
      </c>
      <c r="AB149" s="278">
        <f t="shared" si="31"/>
        <v>4.326882344632775</v>
      </c>
    </row>
    <row r="150" spans="1:28" ht="25.5">
      <c r="A150" s="36" t="s">
        <v>405</v>
      </c>
      <c r="B150" s="34" t="s">
        <v>95</v>
      </c>
      <c r="C150" s="33" t="s">
        <v>367</v>
      </c>
      <c r="D150" s="32" t="s">
        <v>406</v>
      </c>
      <c r="E150" s="62">
        <f>SUMIF($C$7:$C$139,"*"&amp;$C150&amp;"*",E$7:E$139)</f>
        <v>327.7216550377327</v>
      </c>
      <c r="F150" s="62">
        <f t="shared" si="36"/>
        <v>409.937948150771</v>
      </c>
      <c r="G150" s="62">
        <f t="shared" si="36"/>
        <v>30.945940148494902</v>
      </c>
      <c r="H150" s="62">
        <f t="shared" si="36"/>
        <v>68.73708965348602</v>
      </c>
      <c r="I150" s="62">
        <f t="shared" si="36"/>
        <v>87.65796052422829</v>
      </c>
      <c r="J150" s="62">
        <f t="shared" si="36"/>
        <v>223.52156719978944</v>
      </c>
      <c r="K150" s="62">
        <f t="shared" si="36"/>
        <v>45.601232766277384</v>
      </c>
      <c r="L150" s="62">
        <f t="shared" si="36"/>
        <v>18.7716118324221</v>
      </c>
      <c r="M150" s="62">
        <f t="shared" si="36"/>
        <v>128.90583515068064</v>
      </c>
      <c r="N150" s="62">
        <f t="shared" si="36"/>
        <v>154.24825237872304</v>
      </c>
      <c r="O150" s="62">
        <f t="shared" si="36"/>
        <v>268.4948684514354</v>
      </c>
      <c r="P150" s="198">
        <f t="shared" si="36"/>
        <v>63.71404134236904</v>
      </c>
      <c r="Q150" s="203">
        <f t="shared" si="36"/>
        <v>737.6596031885036</v>
      </c>
      <c r="R150" s="150">
        <f t="shared" si="36"/>
        <v>99.68302980198091</v>
      </c>
      <c r="S150" s="53">
        <f t="shared" si="36"/>
        <v>990.9153696459255</v>
      </c>
      <c r="T150" s="156">
        <f t="shared" si="36"/>
        <v>1828.2580026364099</v>
      </c>
      <c r="U150" s="62">
        <f t="shared" si="36"/>
        <v>240.81356052243706</v>
      </c>
      <c r="V150" s="90">
        <f t="shared" si="36"/>
        <v>2069.071563158847</v>
      </c>
      <c r="W150" s="94">
        <f t="shared" si="28"/>
        <v>0.014108527680303514</v>
      </c>
      <c r="X150" s="267">
        <f t="shared" si="37"/>
        <v>131005</v>
      </c>
      <c r="Y150" s="271">
        <f t="shared" si="29"/>
        <v>13955.63530122064</v>
      </c>
      <c r="Z150" s="271">
        <f t="shared" si="30"/>
        <v>15793.836595235654</v>
      </c>
      <c r="AA150" s="278">
        <f t="shared" si="31"/>
        <v>4.144749611626105</v>
      </c>
      <c r="AB150" s="278">
        <f t="shared" si="31"/>
        <v>4.198487640441981</v>
      </c>
    </row>
    <row r="151" spans="1:28" ht="39" thickBot="1">
      <c r="A151" s="37" t="s">
        <v>407</v>
      </c>
      <c r="B151" s="38" t="s">
        <v>176</v>
      </c>
      <c r="C151" s="39" t="s">
        <v>408</v>
      </c>
      <c r="D151" s="40" t="s">
        <v>409</v>
      </c>
      <c r="E151" s="83">
        <f>SUMIF($C$7:$C$139,"*"&amp;$C151&amp;"*",E$7:E$139)</f>
        <v>1576.0740163068917</v>
      </c>
      <c r="F151" s="83">
        <f t="shared" si="36"/>
        <v>471.59064189817866</v>
      </c>
      <c r="G151" s="83">
        <f t="shared" si="36"/>
        <v>264.80607421033864</v>
      </c>
      <c r="H151" s="83">
        <f t="shared" si="36"/>
        <v>342.5105945959594</v>
      </c>
      <c r="I151" s="83">
        <f t="shared" si="36"/>
        <v>329.19486943843646</v>
      </c>
      <c r="J151" s="83">
        <f t="shared" si="36"/>
        <v>1416.8129155636866</v>
      </c>
      <c r="K151" s="83">
        <f t="shared" si="36"/>
        <v>262.58692449239186</v>
      </c>
      <c r="L151" s="83">
        <f t="shared" si="36"/>
        <v>157.49338119962638</v>
      </c>
      <c r="M151" s="83">
        <f t="shared" si="36"/>
        <v>414.1239191005087</v>
      </c>
      <c r="N151" s="83">
        <f t="shared" si="36"/>
        <v>700.4720249988761</v>
      </c>
      <c r="O151" s="83">
        <f t="shared" si="36"/>
        <v>1326.9542850156151</v>
      </c>
      <c r="P151" s="199">
        <f t="shared" si="36"/>
        <v>285.0483172303708</v>
      </c>
      <c r="Q151" s="204">
        <f t="shared" si="36"/>
        <v>2047.6646582050705</v>
      </c>
      <c r="R151" s="151">
        <f t="shared" si="36"/>
        <v>607.3166688062979</v>
      </c>
      <c r="S151" s="72">
        <f t="shared" si="36"/>
        <v>4892.686637039512</v>
      </c>
      <c r="T151" s="191">
        <f t="shared" si="36"/>
        <v>7547.667964050881</v>
      </c>
      <c r="U151" s="83">
        <f t="shared" si="36"/>
        <v>911.6940573426847</v>
      </c>
      <c r="V151" s="91">
        <f t="shared" si="36"/>
        <v>8459.362021393565</v>
      </c>
      <c r="W151" s="95">
        <f t="shared" si="28"/>
        <v>0.057682462685983336</v>
      </c>
      <c r="X151" s="268">
        <f t="shared" si="37"/>
        <v>533768</v>
      </c>
      <c r="Y151" s="272">
        <f t="shared" si="29"/>
        <v>14140.353044863838</v>
      </c>
      <c r="Z151" s="272">
        <f t="shared" si="30"/>
        <v>15848.387354419083</v>
      </c>
      <c r="AA151" s="279">
        <f t="shared" si="31"/>
        <v>4.150460252708558</v>
      </c>
      <c r="AB151" s="279">
        <f t="shared" si="31"/>
        <v>4.19998507736081</v>
      </c>
    </row>
    <row r="152" spans="3:28" ht="1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row>
    <row r="153" spans="3:28" ht="15">
      <c r="C153" s="60"/>
      <c r="D153" s="65"/>
      <c r="E153" s="66"/>
      <c r="F153" s="66"/>
      <c r="G153" s="66"/>
      <c r="H153" s="66"/>
      <c r="I153" s="66"/>
      <c r="J153" s="66"/>
      <c r="K153" s="66"/>
      <c r="L153" s="66"/>
      <c r="M153" s="66"/>
      <c r="N153" s="66"/>
      <c r="O153" s="66"/>
      <c r="P153" s="66"/>
      <c r="Q153" s="66"/>
      <c r="R153" s="66"/>
      <c r="S153" s="66"/>
      <c r="T153" s="66"/>
      <c r="U153" s="66"/>
      <c r="V153" s="66"/>
      <c r="W153" s="65"/>
      <c r="X153" s="65"/>
      <c r="Y153" s="65"/>
      <c r="Z153" s="65"/>
      <c r="AA153" s="65"/>
      <c r="AB153" s="65"/>
    </row>
    <row r="154" spans="3:28" ht="15">
      <c r="C154" s="61"/>
      <c r="D154" s="65"/>
      <c r="E154" s="66"/>
      <c r="F154" s="66"/>
      <c r="G154" s="66"/>
      <c r="H154" s="66"/>
      <c r="I154" s="66"/>
      <c r="J154" s="66"/>
      <c r="K154" s="66"/>
      <c r="L154" s="66"/>
      <c r="M154" s="66"/>
      <c r="N154" s="66"/>
      <c r="O154" s="66"/>
      <c r="P154" s="66"/>
      <c r="Q154" s="66"/>
      <c r="R154" s="66"/>
      <c r="S154" s="66"/>
      <c r="T154" s="66"/>
      <c r="U154" s="66"/>
      <c r="V154" s="66"/>
      <c r="W154" s="65"/>
      <c r="X154" s="65"/>
      <c r="Y154" s="65"/>
      <c r="Z154" s="65"/>
      <c r="AA154" s="65"/>
      <c r="AB154" s="65"/>
    </row>
    <row r="155" spans="3:28" ht="15">
      <c r="C155" s="65"/>
      <c r="D155" s="65"/>
      <c r="E155" s="67"/>
      <c r="F155" s="67"/>
      <c r="G155" s="67"/>
      <c r="H155" s="67"/>
      <c r="I155" s="67"/>
      <c r="J155" s="67"/>
      <c r="K155" s="67"/>
      <c r="L155" s="67"/>
      <c r="M155" s="67"/>
      <c r="N155" s="67"/>
      <c r="O155" s="67"/>
      <c r="P155" s="67"/>
      <c r="Q155" s="67"/>
      <c r="R155" s="67"/>
      <c r="S155" s="67"/>
      <c r="T155" s="67"/>
      <c r="U155" s="67"/>
      <c r="V155" s="67"/>
      <c r="W155" s="65"/>
      <c r="X155" s="65"/>
      <c r="Y155" s="65"/>
      <c r="Z155" s="65"/>
      <c r="AA155" s="65"/>
      <c r="AB155" s="65"/>
    </row>
    <row r="156" spans="3:28" ht="15">
      <c r="C156" s="65"/>
      <c r="D156" s="65"/>
      <c r="E156" s="68"/>
      <c r="F156" s="68"/>
      <c r="G156" s="68"/>
      <c r="H156" s="68"/>
      <c r="I156" s="68"/>
      <c r="J156" s="68"/>
      <c r="K156" s="68"/>
      <c r="L156" s="68"/>
      <c r="M156" s="68"/>
      <c r="N156" s="68"/>
      <c r="O156" s="68"/>
      <c r="P156" s="68"/>
      <c r="Q156" s="68"/>
      <c r="R156" s="68"/>
      <c r="S156" s="68"/>
      <c r="T156" s="68"/>
      <c r="U156" s="68"/>
      <c r="V156" s="68"/>
      <c r="W156" s="65"/>
      <c r="X156" s="65"/>
      <c r="Y156" s="65"/>
      <c r="Z156" s="65"/>
      <c r="AA156" s="65"/>
      <c r="AB156" s="65"/>
    </row>
    <row r="157" spans="3:28" ht="15">
      <c r="C157" s="65"/>
      <c r="D157" s="65"/>
      <c r="E157" s="69"/>
      <c r="F157" s="69"/>
      <c r="G157" s="69"/>
      <c r="H157" s="69"/>
      <c r="I157" s="69"/>
      <c r="J157" s="69"/>
      <c r="K157" s="69"/>
      <c r="L157" s="69"/>
      <c r="M157" s="69"/>
      <c r="N157" s="69"/>
      <c r="O157" s="69"/>
      <c r="P157" s="69"/>
      <c r="Q157" s="69"/>
      <c r="R157" s="69"/>
      <c r="S157" s="69"/>
      <c r="T157" s="69"/>
      <c r="U157" s="69"/>
      <c r="V157" s="69"/>
      <c r="W157" s="65"/>
      <c r="X157" s="65"/>
      <c r="Y157" s="65"/>
      <c r="Z157" s="65"/>
      <c r="AA157" s="65"/>
      <c r="AB157" s="65"/>
    </row>
    <row r="158" spans="3:28" ht="1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row>
    <row r="159" spans="3:28" ht="1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row>
    <row r="160" spans="3:28" ht="1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row>
    <row r="161" spans="3:28" ht="1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row>
    <row r="162" spans="3:28" ht="1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row>
    <row r="163" spans="3:28" ht="1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row>
  </sheetData>
  <protectedRanges>
    <protectedRange sqref="A140:D140 B141:D146 A147:D147 D149:D151 B149:B151" name="Rango1"/>
    <protectedRange sqref="A141" name="Rango1_1"/>
    <protectedRange sqref="A142:A146 A148:A151" name="Rango1_2"/>
  </protectedRanges>
  <autoFilter ref="A4:V151"/>
  <mergeCells count="20">
    <mergeCell ref="E147:W147"/>
    <mergeCell ref="AD4:AI4"/>
    <mergeCell ref="AD5:AI5"/>
    <mergeCell ref="AD6:AI6"/>
    <mergeCell ref="AD7:AI7"/>
    <mergeCell ref="AD8:AI8"/>
    <mergeCell ref="AD9:AI9"/>
    <mergeCell ref="AD10:AI10"/>
    <mergeCell ref="AD11:AI11"/>
    <mergeCell ref="AD12:AI12"/>
    <mergeCell ref="AD13:AI13"/>
    <mergeCell ref="AD14:AI14"/>
    <mergeCell ref="AD15:AI15"/>
    <mergeCell ref="AD16:AI16"/>
    <mergeCell ref="AD17:AI17"/>
    <mergeCell ref="AD18:AI18"/>
    <mergeCell ref="AD19:AI19"/>
    <mergeCell ref="A1:V1"/>
    <mergeCell ref="A2:V2"/>
    <mergeCell ref="E140:W140"/>
  </mergeCells>
  <dataValidations count="2">
    <dataValidation type="list" allowBlank="1" showInputMessage="1" showErrorMessage="1" prompt="Seleccione el año del cual desea los resultados" sqref="X2:AB2">
      <formula1>'PIB-Mpal 2015-2022 Corrient '!$AE$4:$AE$9</formula1>
    </dataValidation>
    <dataValidation type="list" allowBlank="1" showInputMessage="1" showErrorMessage="1" prompt="Seleccione el año del cual desea los resultados" sqref="W2">
      <formula1>'PIB-Mpal 2015-2022 Corrient '!$AE$4:$AE$11</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4"/>
  <sheetViews>
    <sheetView showGridLines="0" zoomScale="40" zoomScaleNormal="40" workbookViewId="0" topLeftCell="A1">
      <selection activeCell="V2" sqref="V2"/>
    </sheetView>
  </sheetViews>
  <sheetFormatPr defaultColWidth="11.421875" defaultRowHeight="15"/>
  <cols>
    <col min="1" max="1" width="13.28125" style="0" customWidth="1"/>
    <col min="2" max="2" width="17.8515625" style="0" bestFit="1" customWidth="1"/>
    <col min="3" max="21" width="15.28125" style="0" customWidth="1"/>
  </cols>
  <sheetData>
    <row r="1" spans="1:28" ht="23.25">
      <c r="A1" s="443" t="s">
        <v>473</v>
      </c>
      <c r="B1" s="443"/>
      <c r="C1" s="443"/>
      <c r="D1" s="443"/>
      <c r="E1" s="443"/>
      <c r="F1" s="443"/>
      <c r="G1" s="443"/>
      <c r="H1" s="443"/>
      <c r="I1" s="443"/>
      <c r="J1" s="443"/>
      <c r="K1" s="443"/>
      <c r="L1" s="443"/>
      <c r="M1" s="443"/>
      <c r="N1" s="443"/>
      <c r="O1" s="443"/>
      <c r="P1" s="443"/>
      <c r="Q1" s="443"/>
      <c r="R1" s="443"/>
      <c r="S1" s="443"/>
      <c r="T1" s="443"/>
      <c r="U1" s="443"/>
      <c r="V1" s="86" t="s">
        <v>410</v>
      </c>
      <c r="X1" s="149" t="str">
        <f>"Distribución del Valor Agregado, actividades primarias por subregión del año "&amp;V2&amp;IF(OR(V2=2021,V2=2020)," provisional ",IF(V2=2022," preliminar ",""))</f>
        <v xml:space="preserve">Distribución del Valor Agregado, actividades primarias por subregión del año 2021 provisional </v>
      </c>
      <c r="Y1" s="149" t="str">
        <f>"Distribución del Valor Agregado, actividades secundarias por subregión del año "&amp;V2&amp;IF(OR(V2=2021,V2=2020)," provisional ",IF(V2=2022," preliminar ",""))</f>
        <v xml:space="preserve">Distribución del Valor Agregado, actividades secundarias por subregión del año 2021 provisional </v>
      </c>
      <c r="Z1" s="149" t="str">
        <f>"Distribución del Valor Agregado, actividades terciarias por subregión del año "&amp;V2</f>
        <v>Distribución del Valor Agregado, actividades terciarias por subregión del año 2021</v>
      </c>
      <c r="AA1" s="149" t="str">
        <f>"Distribución por subregión del Valor Agregado por actividades primarias, secundarias y terciarias por subregión del año "&amp;V2&amp;IF(OR(V2=2021,V2=2020)," provisional ",IF(V2=2022," preliminar ",""))</f>
        <v xml:space="preserve">Distribución por subregión del Valor Agregado por actividades primarias, secundarias y terciarias por subregión del año 2021 provisional </v>
      </c>
      <c r="AB1" s="149"/>
    </row>
    <row r="2" spans="1:22" ht="58.15" customHeight="1" thickBot="1">
      <c r="A2" s="444" t="str">
        <f>"Valor Agregado por grandes ramas de actividad, sector Económico y PIB para los 9 subregiones de Antioquia año: "&amp;V2&amp;IF(OR(V2=2021,V2=2020)," provisional ",IF(V2=2022," preliminar ",""))&amp;"
Cifras a precios corrientes ,  Miles de  millones de pesos"</f>
        <v>Valor Agregado por grandes ramas de actividad, sector Económico y PIB para los 9 subregiones de Antioquia año: 2021 provisional 
Cifras a precios corrientes ,  Miles de  millones de pesos</v>
      </c>
      <c r="B2" s="444"/>
      <c r="C2" s="444"/>
      <c r="D2" s="444"/>
      <c r="E2" s="444"/>
      <c r="F2" s="444"/>
      <c r="G2" s="444"/>
      <c r="H2" s="444"/>
      <c r="I2" s="444"/>
      <c r="J2" s="444"/>
      <c r="K2" s="444"/>
      <c r="L2" s="444"/>
      <c r="M2" s="444"/>
      <c r="N2" s="444"/>
      <c r="O2" s="444"/>
      <c r="P2" s="444"/>
      <c r="Q2" s="444"/>
      <c r="R2" s="444"/>
      <c r="S2" s="444"/>
      <c r="T2" s="444"/>
      <c r="U2" s="444"/>
      <c r="V2" s="87">
        <v>2021</v>
      </c>
    </row>
    <row r="3" ht="15.75" thickBot="1"/>
    <row r="4" spans="1:20" ht="280.5" thickBot="1">
      <c r="A4" s="41" t="s">
        <v>417</v>
      </c>
      <c r="B4" s="42" t="s">
        <v>352</v>
      </c>
      <c r="C4" s="1" t="s">
        <v>7</v>
      </c>
      <c r="D4" s="1" t="s">
        <v>8</v>
      </c>
      <c r="E4" s="1" t="s">
        <v>10</v>
      </c>
      <c r="F4" s="1" t="s">
        <v>11</v>
      </c>
      <c r="G4" s="1" t="s">
        <v>13</v>
      </c>
      <c r="H4" s="1" t="s">
        <v>14</v>
      </c>
      <c r="I4" s="1" t="s">
        <v>15</v>
      </c>
      <c r="J4" s="1" t="s">
        <v>16</v>
      </c>
      <c r="K4" s="1" t="s">
        <v>17</v>
      </c>
      <c r="L4" s="1" t="s">
        <v>18</v>
      </c>
      <c r="M4" s="1" t="s">
        <v>19</v>
      </c>
      <c r="N4" s="161" t="s">
        <v>20</v>
      </c>
      <c r="O4" s="169" t="s">
        <v>9</v>
      </c>
      <c r="P4" s="44" t="s">
        <v>12</v>
      </c>
      <c r="Q4" s="48" t="s">
        <v>21</v>
      </c>
      <c r="R4" s="165" t="s">
        <v>315</v>
      </c>
      <c r="S4" s="1" t="s">
        <v>318</v>
      </c>
      <c r="T4" s="48" t="s">
        <v>316</v>
      </c>
    </row>
    <row r="5" spans="1:20" ht="15">
      <c r="A5" s="128" t="s">
        <v>22</v>
      </c>
      <c r="B5" s="126" t="s">
        <v>24</v>
      </c>
      <c r="C5" s="111">
        <f>SUMIFS('PIB-Mpal 2015-2022 Corrient '!H$5:H$1012,'PIB-Mpal 2015-2022 Corrient '!$C$5:$C$1012,$A5,'PIB-Mpal 2015-2022 Corrient '!$A$5:$A$1012,$V$2)</f>
        <v>410.7902724826982</v>
      </c>
      <c r="D5" s="111">
        <f>SUMIFS('PIB-Mpal 2015-2022 Corrient '!I$5:I$1012,'PIB-Mpal 2015-2022 Corrient '!$C$5:$C$1012,$A5,'PIB-Mpal 2015-2022 Corrient '!$A$5:$A$1012,$V$2)</f>
        <v>363.7351067556443</v>
      </c>
      <c r="E5" s="111">
        <f>SUMIFS('PIB-Mpal 2015-2022 Corrient '!K$5:K$1012,'PIB-Mpal 2015-2022 Corrient '!$C$5:$C$1012,$A5,'PIB-Mpal 2015-2022 Corrient '!$A$5:$A$1012,$V$2)</f>
        <v>19828.073356595076</v>
      </c>
      <c r="F5" s="111">
        <f>SUMIFS('PIB-Mpal 2015-2022 Corrient '!L$5:L$1012,'PIB-Mpal 2015-2022 Corrient '!$C$5:$C$1012,$A5,'PIB-Mpal 2015-2022 Corrient '!$A$5:$A$1012,$V$2)</f>
        <v>6755.336110924431</v>
      </c>
      <c r="G5" s="111">
        <f>SUMIFS('PIB-Mpal 2015-2022 Corrient '!N$5:N$1012,'PIB-Mpal 2015-2022 Corrient '!$C$5:$C$1012,$A5,'PIB-Mpal 2015-2022 Corrient '!$A$5:$A$1012,$V$2)</f>
        <v>7133.851887545291</v>
      </c>
      <c r="H5" s="111">
        <f>SUMIFS('PIB-Mpal 2015-2022 Corrient '!O$5:O$1012,'PIB-Mpal 2015-2022 Corrient '!$C$5:$C$1012,$A5,'PIB-Mpal 2015-2022 Corrient '!$A$5:$A$1012,$V$2)</f>
        <v>22392.31347132978</v>
      </c>
      <c r="I5" s="111">
        <f>SUMIFS('PIB-Mpal 2015-2022 Corrient '!P$5:P$1012,'PIB-Mpal 2015-2022 Corrient '!$C$5:$C$1012,$A5,'PIB-Mpal 2015-2022 Corrient '!$A$5:$A$1012,$V$2)</f>
        <v>3335.7515270849194</v>
      </c>
      <c r="J5" s="111">
        <f>SUMIFS('PIB-Mpal 2015-2022 Corrient '!Q$5:Q$1012,'PIB-Mpal 2015-2022 Corrient '!$C$5:$C$1012,$A5,'PIB-Mpal 2015-2022 Corrient '!$A$5:$A$1012,$V$2)</f>
        <v>7585.39935178048</v>
      </c>
      <c r="K5" s="111">
        <f>SUMIFS('PIB-Mpal 2015-2022 Corrient '!R$5:R$1012,'PIB-Mpal 2015-2022 Corrient '!$C$5:$C$1012,$A5,'PIB-Mpal 2015-2022 Corrient '!$A$5:$A$1012,$V$2)</f>
        <v>10794.999856884386</v>
      </c>
      <c r="L5" s="111">
        <f>SUMIFS('PIB-Mpal 2015-2022 Corrient '!S$5:S$1012,'PIB-Mpal 2015-2022 Corrient '!$C$5:$C$1012,$A5,'PIB-Mpal 2015-2022 Corrient '!$A$5:$A$1012,$V$2)</f>
        <v>10704.661655166377</v>
      </c>
      <c r="M5" s="111">
        <f>SUMIFS('PIB-Mpal 2015-2022 Corrient '!T$5:T$1012,'PIB-Mpal 2015-2022 Corrient '!$C$5:$C$1012,$A5,'PIB-Mpal 2015-2022 Corrient '!$A$5:$A$1012,$V$2)</f>
        <v>13519.454286875376</v>
      </c>
      <c r="N5" s="185">
        <f>SUMIFS('PIB-Mpal 2015-2022 Corrient '!U$5:U$1012,'PIB-Mpal 2015-2022 Corrient '!$C$5:$C$1012,$A5,'PIB-Mpal 2015-2022 Corrient '!$A$5:$A$1012,$V$2)</f>
        <v>3248.0044483815745</v>
      </c>
      <c r="O5" s="220">
        <f>SUMIFS('PIB-Mpal 2015-2022 Corrient '!J$5:J$1012,'PIB-Mpal 2015-2022 Corrient '!$C$5:$C$1012,$A5,'PIB-Mpal 2015-2022 Corrient '!$A$5:$A$1012,$V$2)</f>
        <v>774.5253792383426</v>
      </c>
      <c r="P5" s="101">
        <f>SUMIFS('PIB-Mpal 2015-2022 Corrient '!M$5:M$1012,'PIB-Mpal 2015-2022 Corrient '!$C$5:$C$1012,$A5,'PIB-Mpal 2015-2022 Corrient '!$A$5:$A$1012,$V$2)</f>
        <v>26583.40946751951</v>
      </c>
      <c r="Q5" s="112">
        <f>SUMIFS('PIB-Mpal 2015-2022 Corrient '!V$5:V$1012,'PIB-Mpal 2015-2022 Corrient '!$C$5:$C$1012,$A5,'PIB-Mpal 2015-2022 Corrient '!$A$5:$A$1012,$V$2)</f>
        <v>78714.43648504818</v>
      </c>
      <c r="R5" s="190">
        <f>SUMIFS('PIB-Mpal 2015-2022 Corrient '!W$5:W$1012,'PIB-Mpal 2015-2022 Corrient '!$C$5:$C$1012,$A5,'PIB-Mpal 2015-2022 Corrient '!$A$5:$A$1012,$V$2)</f>
        <v>106072.37133180603</v>
      </c>
      <c r="S5" s="111">
        <f>SUMIFS('PIB-Mpal 2015-2022 Corrient '!X$5:X$1012,'PIB-Mpal 2015-2022 Corrient '!$C$5:$C$1012,$A5,'PIB-Mpal 2015-2022 Corrient '!$A$5:$A$1012,$V$2)</f>
        <v>10578.444607579075</v>
      </c>
      <c r="T5" s="112">
        <f>SUMIFS('PIB-Mpal 2015-2022 Corrient '!Y$5:Y$1012,'PIB-Mpal 2015-2022 Corrient '!$C$5:$C$1012,$A5,'PIB-Mpal 2015-2022 Corrient '!$A$5:$A$1012,$V$2)</f>
        <v>116650.8159393851</v>
      </c>
    </row>
    <row r="6" spans="1:20" ht="15">
      <c r="A6" s="129" t="s">
        <v>37</v>
      </c>
      <c r="B6" s="127" t="s">
        <v>39</v>
      </c>
      <c r="C6" s="51">
        <f>SUMIFS('PIB-Mpal 2015-2022 Corrient '!H$5:H$1012,'PIB-Mpal 2015-2022 Corrient '!$C$5:$C$1012,$A6,'PIB-Mpal 2015-2022 Corrient '!$A$5:$A$1012,$V$2)</f>
        <v>1335.4127285042891</v>
      </c>
      <c r="D6" s="51">
        <f>SUMIFS('PIB-Mpal 2015-2022 Corrient '!I$5:I$1012,'PIB-Mpal 2015-2022 Corrient '!$C$5:$C$1012,$A6,'PIB-Mpal 2015-2022 Corrient '!$A$5:$A$1012,$V$2)</f>
        <v>900.9629362792462</v>
      </c>
      <c r="E6" s="51">
        <f>SUMIFS('PIB-Mpal 2015-2022 Corrient '!K$5:K$1012,'PIB-Mpal 2015-2022 Corrient '!$C$5:$C$1012,$A6,'PIB-Mpal 2015-2022 Corrient '!$A$5:$A$1012,$V$2)</f>
        <v>71.72053275769142</v>
      </c>
      <c r="F6" s="51">
        <f>SUMIFS('PIB-Mpal 2015-2022 Corrient '!L$5:L$1012,'PIB-Mpal 2015-2022 Corrient '!$C$5:$C$1012,$A6,'PIB-Mpal 2015-2022 Corrient '!$A$5:$A$1012,$V$2)</f>
        <v>115.43934542151082</v>
      </c>
      <c r="G6" s="51">
        <f>SUMIFS('PIB-Mpal 2015-2022 Corrient '!N$5:N$1012,'PIB-Mpal 2015-2022 Corrient '!$C$5:$C$1012,$A6,'PIB-Mpal 2015-2022 Corrient '!$A$5:$A$1012,$V$2)</f>
        <v>168.00592232416528</v>
      </c>
      <c r="H6" s="51">
        <f>SUMIFS('PIB-Mpal 2015-2022 Corrient '!O$5:O$1012,'PIB-Mpal 2015-2022 Corrient '!$C$5:$C$1012,$A6,'PIB-Mpal 2015-2022 Corrient '!$A$5:$A$1012,$V$2)</f>
        <v>896.6023613401956</v>
      </c>
      <c r="I6" s="51">
        <f>SUMIFS('PIB-Mpal 2015-2022 Corrient '!P$5:P$1012,'PIB-Mpal 2015-2022 Corrient '!$C$5:$C$1012,$A6,'PIB-Mpal 2015-2022 Corrient '!$A$5:$A$1012,$V$2)</f>
        <v>98.41068255102036</v>
      </c>
      <c r="J6" s="51">
        <f>SUMIFS('PIB-Mpal 2015-2022 Corrient '!Q$5:Q$1012,'PIB-Mpal 2015-2022 Corrient '!$C$5:$C$1012,$A6,'PIB-Mpal 2015-2022 Corrient '!$A$5:$A$1012,$V$2)</f>
        <v>58.61044089140276</v>
      </c>
      <c r="K6" s="51">
        <f>SUMIFS('PIB-Mpal 2015-2022 Corrient '!R$5:R$1012,'PIB-Mpal 2015-2022 Corrient '!$C$5:$C$1012,$A6,'PIB-Mpal 2015-2022 Corrient '!$A$5:$A$1012,$V$2)</f>
        <v>221.6664578015502</v>
      </c>
      <c r="L6" s="51">
        <f>SUMIFS('PIB-Mpal 2015-2022 Corrient '!S$5:S$1012,'PIB-Mpal 2015-2022 Corrient '!$C$5:$C$1012,$A6,'PIB-Mpal 2015-2022 Corrient '!$A$5:$A$1012,$V$2)</f>
        <v>331.0453393193619</v>
      </c>
      <c r="M6" s="51">
        <f>SUMIFS('PIB-Mpal 2015-2022 Corrient '!T$5:T$1012,'PIB-Mpal 2015-2022 Corrient '!$C$5:$C$1012,$A6,'PIB-Mpal 2015-2022 Corrient '!$A$5:$A$1012,$V$2)</f>
        <v>638.34679971499</v>
      </c>
      <c r="N6" s="153">
        <f>SUMIFS('PIB-Mpal 2015-2022 Corrient '!U$5:U$1012,'PIB-Mpal 2015-2022 Corrient '!$C$5:$C$1012,$A6,'PIB-Mpal 2015-2022 Corrient '!$A$5:$A$1012,$V$2)</f>
        <v>108.26508105465294</v>
      </c>
      <c r="O6" s="159">
        <f>SUMIFS('PIB-Mpal 2015-2022 Corrient '!J$5:J$1012,'PIB-Mpal 2015-2022 Corrient '!$C$5:$C$1012,$A6,'PIB-Mpal 2015-2022 Corrient '!$A$5:$A$1012,$V$2)</f>
        <v>2236.3756647835353</v>
      </c>
      <c r="P6" s="52">
        <f>SUMIFS('PIB-Mpal 2015-2022 Corrient '!M$5:M$1012,'PIB-Mpal 2015-2022 Corrient '!$C$5:$C$1012,$A6,'PIB-Mpal 2015-2022 Corrient '!$A$5:$A$1012,$V$2)</f>
        <v>187.15987817920222</v>
      </c>
      <c r="Q6" s="53">
        <f>SUMIFS('PIB-Mpal 2015-2022 Corrient '!V$5:V$1012,'PIB-Mpal 2015-2022 Corrient '!$C$5:$C$1012,$A6,'PIB-Mpal 2015-2022 Corrient '!$A$5:$A$1012,$V$2)</f>
        <v>2520.953084997339</v>
      </c>
      <c r="R6" s="156">
        <f>SUMIFS('PIB-Mpal 2015-2022 Corrient '!W$5:W$1012,'PIB-Mpal 2015-2022 Corrient '!$C$5:$C$1012,$A6,'PIB-Mpal 2015-2022 Corrient '!$A$5:$A$1012,$V$2)</f>
        <v>4944.488627960076</v>
      </c>
      <c r="S6" s="51">
        <f>SUMIFS('PIB-Mpal 2015-2022 Corrient '!X$5:X$1012,'PIB-Mpal 2015-2022 Corrient '!$C$5:$C$1012,$A6,'PIB-Mpal 2015-2022 Corrient '!$A$5:$A$1012,$V$2)</f>
        <v>493.1067195628589</v>
      </c>
      <c r="T6" s="53">
        <f>SUMIFS('PIB-Mpal 2015-2022 Corrient '!Y$5:Y$1012,'PIB-Mpal 2015-2022 Corrient '!$C$5:$C$1012,$A6,'PIB-Mpal 2015-2022 Corrient '!$A$5:$A$1012,$V$2)</f>
        <v>5437.595347522935</v>
      </c>
    </row>
    <row r="7" spans="1:20" ht="15">
      <c r="A7" s="129" t="s">
        <v>46</v>
      </c>
      <c r="B7" s="127" t="s">
        <v>48</v>
      </c>
      <c r="C7" s="51">
        <f>SUMIFS('PIB-Mpal 2015-2022 Corrient '!H$5:H$1012,'PIB-Mpal 2015-2022 Corrient '!$C$5:$C$1012,$A7,'PIB-Mpal 2015-2022 Corrient '!$A$5:$A$1012,$V$2)</f>
        <v>78.96496410946104</v>
      </c>
      <c r="D7" s="51">
        <f>SUMIFS('PIB-Mpal 2015-2022 Corrient '!I$5:I$1012,'PIB-Mpal 2015-2022 Corrient '!$C$5:$C$1012,$A7,'PIB-Mpal 2015-2022 Corrient '!$A$5:$A$1012,$V$2)</f>
        <v>1015.6753594287305</v>
      </c>
      <c r="E7" s="51">
        <f>SUMIFS('PIB-Mpal 2015-2022 Corrient '!K$5:K$1012,'PIB-Mpal 2015-2022 Corrient '!$C$5:$C$1012,$A7,'PIB-Mpal 2015-2022 Corrient '!$A$5:$A$1012,$V$2)</f>
        <v>96.6865417461672</v>
      </c>
      <c r="F7" s="51">
        <f>SUMIFS('PIB-Mpal 2015-2022 Corrient '!L$5:L$1012,'PIB-Mpal 2015-2022 Corrient '!$C$5:$C$1012,$A7,'PIB-Mpal 2015-2022 Corrient '!$A$5:$A$1012,$V$2)</f>
        <v>81.29538413019041</v>
      </c>
      <c r="G7" s="51">
        <f>SUMIFS('PIB-Mpal 2015-2022 Corrient '!N$5:N$1012,'PIB-Mpal 2015-2022 Corrient '!$C$5:$C$1012,$A7,'PIB-Mpal 2015-2022 Corrient '!$A$5:$A$1012,$V$2)</f>
        <v>175.41147760431247</v>
      </c>
      <c r="H7" s="51">
        <f>SUMIFS('PIB-Mpal 2015-2022 Corrient '!O$5:O$1012,'PIB-Mpal 2015-2022 Corrient '!$C$5:$C$1012,$A7,'PIB-Mpal 2015-2022 Corrient '!$A$5:$A$1012,$V$2)</f>
        <v>388.075546104746</v>
      </c>
      <c r="I7" s="51">
        <f>SUMIFS('PIB-Mpal 2015-2022 Corrient '!P$5:P$1012,'PIB-Mpal 2015-2022 Corrient '!$C$5:$C$1012,$A7,'PIB-Mpal 2015-2022 Corrient '!$A$5:$A$1012,$V$2)</f>
        <v>52.51315522290711</v>
      </c>
      <c r="J7" s="51">
        <f>SUMIFS('PIB-Mpal 2015-2022 Corrient '!Q$5:Q$1012,'PIB-Mpal 2015-2022 Corrient '!$C$5:$C$1012,$A7,'PIB-Mpal 2015-2022 Corrient '!$A$5:$A$1012,$V$2)</f>
        <v>37.07056047603129</v>
      </c>
      <c r="K7" s="51">
        <f>SUMIFS('PIB-Mpal 2015-2022 Corrient '!R$5:R$1012,'PIB-Mpal 2015-2022 Corrient '!$C$5:$C$1012,$A7,'PIB-Mpal 2015-2022 Corrient '!$A$5:$A$1012,$V$2)</f>
        <v>140.51151423077937</v>
      </c>
      <c r="L7" s="51">
        <f>SUMIFS('PIB-Mpal 2015-2022 Corrient '!S$5:S$1012,'PIB-Mpal 2015-2022 Corrient '!$C$5:$C$1012,$A7,'PIB-Mpal 2015-2022 Corrient '!$A$5:$A$1012,$V$2)</f>
        <v>375.78905662493366</v>
      </c>
      <c r="M7" s="51">
        <f>SUMIFS('PIB-Mpal 2015-2022 Corrient '!T$5:T$1012,'PIB-Mpal 2015-2022 Corrient '!$C$5:$C$1012,$A7,'PIB-Mpal 2015-2022 Corrient '!$A$5:$A$1012,$V$2)</f>
        <v>245.53816983991368</v>
      </c>
      <c r="N7" s="153">
        <f>SUMIFS('PIB-Mpal 2015-2022 Corrient '!U$5:U$1012,'PIB-Mpal 2015-2022 Corrient '!$C$5:$C$1012,$A7,'PIB-Mpal 2015-2022 Corrient '!$A$5:$A$1012,$V$2)</f>
        <v>60.769483682698606</v>
      </c>
      <c r="O7" s="159">
        <f>SUMIFS('PIB-Mpal 2015-2022 Corrient '!J$5:J$1012,'PIB-Mpal 2015-2022 Corrient '!$C$5:$C$1012,$A7,'PIB-Mpal 2015-2022 Corrient '!$A$5:$A$1012,$V$2)</f>
        <v>1094.6403235381915</v>
      </c>
      <c r="P7" s="52">
        <f>SUMIFS('PIB-Mpal 2015-2022 Corrient '!M$5:M$1012,'PIB-Mpal 2015-2022 Corrient '!$C$5:$C$1012,$A7,'PIB-Mpal 2015-2022 Corrient '!$A$5:$A$1012,$V$2)</f>
        <v>177.98192587635762</v>
      </c>
      <c r="Q7" s="53">
        <f>SUMIFS('PIB-Mpal 2015-2022 Corrient '!V$5:V$1012,'PIB-Mpal 2015-2022 Corrient '!$C$5:$C$1012,$A7,'PIB-Mpal 2015-2022 Corrient '!$A$5:$A$1012,$V$2)</f>
        <v>1475.6789637863226</v>
      </c>
      <c r="R7" s="156">
        <f>SUMIFS('PIB-Mpal 2015-2022 Corrient '!W$5:W$1012,'PIB-Mpal 2015-2022 Corrient '!$C$5:$C$1012,$A7,'PIB-Mpal 2015-2022 Corrient '!$A$5:$A$1012,$V$2)</f>
        <v>2748.3012132008716</v>
      </c>
      <c r="S7" s="51">
        <f>SUMIFS('PIB-Mpal 2015-2022 Corrient '!X$5:X$1012,'PIB-Mpal 2015-2022 Corrient '!$C$5:$C$1012,$A7,'PIB-Mpal 2015-2022 Corrient '!$A$5:$A$1012,$V$2)</f>
        <v>274.0841161912466</v>
      </c>
      <c r="T7" s="53">
        <f>SUMIFS('PIB-Mpal 2015-2022 Corrient '!Y$5:Y$1012,'PIB-Mpal 2015-2022 Corrient '!$C$5:$C$1012,$A7,'PIB-Mpal 2015-2022 Corrient '!$A$5:$A$1012,$V$2)</f>
        <v>3022.3853293921184</v>
      </c>
    </row>
    <row r="8" spans="1:20" ht="15">
      <c r="A8" s="129" t="s">
        <v>56</v>
      </c>
      <c r="B8" s="127" t="s">
        <v>58</v>
      </c>
      <c r="C8" s="51">
        <f>SUMIFS('PIB-Mpal 2015-2022 Corrient '!H$5:H$1012,'PIB-Mpal 2015-2022 Corrient '!$C$5:$C$1012,$A8,'PIB-Mpal 2015-2022 Corrient '!$A$5:$A$1012,$V$2)</f>
        <v>1501.64910768765</v>
      </c>
      <c r="D8" s="51">
        <f>SUMIFS('PIB-Mpal 2015-2022 Corrient '!I$5:I$1012,'PIB-Mpal 2015-2022 Corrient '!$C$5:$C$1012,$A8,'PIB-Mpal 2015-2022 Corrient '!$A$5:$A$1012,$V$2)</f>
        <v>1017.4342094420933</v>
      </c>
      <c r="E8" s="51">
        <f>SUMIFS('PIB-Mpal 2015-2022 Corrient '!K$5:K$1012,'PIB-Mpal 2015-2022 Corrient '!$C$5:$C$1012,$A8,'PIB-Mpal 2015-2022 Corrient '!$A$5:$A$1012,$V$2)</f>
        <v>139.81614823808937</v>
      </c>
      <c r="F8" s="51">
        <f>SUMIFS('PIB-Mpal 2015-2022 Corrient '!L$5:L$1012,'PIB-Mpal 2015-2022 Corrient '!$C$5:$C$1012,$A8,'PIB-Mpal 2015-2022 Corrient '!$A$5:$A$1012,$V$2)</f>
        <v>75.82892155489634</v>
      </c>
      <c r="G8" s="51">
        <f>SUMIFS('PIB-Mpal 2015-2022 Corrient '!N$5:N$1012,'PIB-Mpal 2015-2022 Corrient '!$C$5:$C$1012,$A8,'PIB-Mpal 2015-2022 Corrient '!$A$5:$A$1012,$V$2)</f>
        <v>127.34993998060379</v>
      </c>
      <c r="H8" s="51">
        <f>SUMIFS('PIB-Mpal 2015-2022 Corrient '!O$5:O$1012,'PIB-Mpal 2015-2022 Corrient '!$C$5:$C$1012,$A8,'PIB-Mpal 2015-2022 Corrient '!$A$5:$A$1012,$V$2)</f>
        <v>696.1612765270406</v>
      </c>
      <c r="I8" s="51">
        <f>SUMIFS('PIB-Mpal 2015-2022 Corrient '!P$5:P$1012,'PIB-Mpal 2015-2022 Corrient '!$C$5:$C$1012,$A8,'PIB-Mpal 2015-2022 Corrient '!$A$5:$A$1012,$V$2)</f>
        <v>105.46722828902796</v>
      </c>
      <c r="J8" s="51">
        <f>SUMIFS('PIB-Mpal 2015-2022 Corrient '!Q$5:Q$1012,'PIB-Mpal 2015-2022 Corrient '!$C$5:$C$1012,$A8,'PIB-Mpal 2015-2022 Corrient '!$A$5:$A$1012,$V$2)</f>
        <v>53.17231757765936</v>
      </c>
      <c r="K8" s="51">
        <f>SUMIFS('PIB-Mpal 2015-2022 Corrient '!R$5:R$1012,'PIB-Mpal 2015-2022 Corrient '!$C$5:$C$1012,$A8,'PIB-Mpal 2015-2022 Corrient '!$A$5:$A$1012,$V$2)</f>
        <v>333.4638145033152</v>
      </c>
      <c r="L8" s="51">
        <f>SUMIFS('PIB-Mpal 2015-2022 Corrient '!S$5:S$1012,'PIB-Mpal 2015-2022 Corrient '!$C$5:$C$1012,$A8,'PIB-Mpal 2015-2022 Corrient '!$A$5:$A$1012,$V$2)</f>
        <v>357.8010823654753</v>
      </c>
      <c r="M8" s="51">
        <f>SUMIFS('PIB-Mpal 2015-2022 Corrient '!T$5:T$1012,'PIB-Mpal 2015-2022 Corrient '!$C$5:$C$1012,$A8,'PIB-Mpal 2015-2022 Corrient '!$A$5:$A$1012,$V$2)</f>
        <v>598.8291030389827</v>
      </c>
      <c r="N8" s="153">
        <f>SUMIFS('PIB-Mpal 2015-2022 Corrient '!U$5:U$1012,'PIB-Mpal 2015-2022 Corrient '!$C$5:$C$1012,$A8,'PIB-Mpal 2015-2022 Corrient '!$A$5:$A$1012,$V$2)</f>
        <v>139.2222904325869</v>
      </c>
      <c r="O8" s="159">
        <f>SUMIFS('PIB-Mpal 2015-2022 Corrient '!J$5:J$1012,'PIB-Mpal 2015-2022 Corrient '!$C$5:$C$1012,$A8,'PIB-Mpal 2015-2022 Corrient '!$A$5:$A$1012,$V$2)</f>
        <v>2519.083317129744</v>
      </c>
      <c r="P8" s="52">
        <f>SUMIFS('PIB-Mpal 2015-2022 Corrient '!M$5:M$1012,'PIB-Mpal 2015-2022 Corrient '!$C$5:$C$1012,$A8,'PIB-Mpal 2015-2022 Corrient '!$A$5:$A$1012,$V$2)</f>
        <v>215.6450697929857</v>
      </c>
      <c r="Q8" s="53">
        <f>SUMIFS('PIB-Mpal 2015-2022 Corrient '!V$5:V$1012,'PIB-Mpal 2015-2022 Corrient '!$C$5:$C$1012,$A8,'PIB-Mpal 2015-2022 Corrient '!$A$5:$A$1012,$V$2)</f>
        <v>2411.467052714692</v>
      </c>
      <c r="R8" s="156">
        <f>SUMIFS('PIB-Mpal 2015-2022 Corrient '!W$5:W$1012,'PIB-Mpal 2015-2022 Corrient '!$C$5:$C$1012,$A8,'PIB-Mpal 2015-2022 Corrient '!$A$5:$A$1012,$V$2)</f>
        <v>5146.195439637419</v>
      </c>
      <c r="S8" s="51">
        <f>SUMIFS('PIB-Mpal 2015-2022 Corrient '!X$5:X$1012,'PIB-Mpal 2015-2022 Corrient '!$C$5:$C$1012,$A8,'PIB-Mpal 2015-2022 Corrient '!$A$5:$A$1012,$V$2)</f>
        <v>513.2226489751051</v>
      </c>
      <c r="T8" s="53">
        <f>SUMIFS('PIB-Mpal 2015-2022 Corrient '!Y$5:Y$1012,'PIB-Mpal 2015-2022 Corrient '!$C$5:$C$1012,$A8,'PIB-Mpal 2015-2022 Corrient '!$A$5:$A$1012,$V$2)</f>
        <v>5659.418088612525</v>
      </c>
    </row>
    <row r="9" spans="1:20" ht="15">
      <c r="A9" s="129" t="s">
        <v>71</v>
      </c>
      <c r="B9" s="127" t="s">
        <v>73</v>
      </c>
      <c r="C9" s="51">
        <f>SUMIFS('PIB-Mpal 2015-2022 Corrient '!H$5:H$1012,'PIB-Mpal 2015-2022 Corrient '!$C$5:$C$1012,$A9,'PIB-Mpal 2015-2022 Corrient '!$A$5:$A$1012,$V$2)</f>
        <v>919.3317634269446</v>
      </c>
      <c r="D9" s="51">
        <f>SUMIFS('PIB-Mpal 2015-2022 Corrient '!I$5:I$1012,'PIB-Mpal 2015-2022 Corrient '!$C$5:$C$1012,$A9,'PIB-Mpal 2015-2022 Corrient '!$A$5:$A$1012,$V$2)</f>
        <v>356.510895476365</v>
      </c>
      <c r="E9" s="51">
        <f>SUMIFS('PIB-Mpal 2015-2022 Corrient '!K$5:K$1012,'PIB-Mpal 2015-2022 Corrient '!$C$5:$C$1012,$A9,'PIB-Mpal 2015-2022 Corrient '!$A$5:$A$1012,$V$2)</f>
        <v>1315.0588035523074</v>
      </c>
      <c r="F9" s="51">
        <f>SUMIFS('PIB-Mpal 2015-2022 Corrient '!L$5:L$1012,'PIB-Mpal 2015-2022 Corrient '!$C$5:$C$1012,$A9,'PIB-Mpal 2015-2022 Corrient '!$A$5:$A$1012,$V$2)</f>
        <v>226.9598454274395</v>
      </c>
      <c r="G9" s="51">
        <f>SUMIFS('PIB-Mpal 2015-2022 Corrient '!N$5:N$1012,'PIB-Mpal 2015-2022 Corrient '!$C$5:$C$1012,$A9,'PIB-Mpal 2015-2022 Corrient '!$A$5:$A$1012,$V$2)</f>
        <v>167.60645981080623</v>
      </c>
      <c r="H9" s="51">
        <f>SUMIFS('PIB-Mpal 2015-2022 Corrient '!O$5:O$1012,'PIB-Mpal 2015-2022 Corrient '!$C$5:$C$1012,$A9,'PIB-Mpal 2015-2022 Corrient '!$A$5:$A$1012,$V$2)</f>
        <v>792.6324577481389</v>
      </c>
      <c r="I9" s="51">
        <f>SUMIFS('PIB-Mpal 2015-2022 Corrient '!P$5:P$1012,'PIB-Mpal 2015-2022 Corrient '!$C$5:$C$1012,$A9,'PIB-Mpal 2015-2022 Corrient '!$A$5:$A$1012,$V$2)</f>
        <v>111.12321849392038</v>
      </c>
      <c r="J9" s="51">
        <f>SUMIFS('PIB-Mpal 2015-2022 Corrient '!Q$5:Q$1012,'PIB-Mpal 2015-2022 Corrient '!$C$5:$C$1012,$A9,'PIB-Mpal 2015-2022 Corrient '!$A$5:$A$1012,$V$2)</f>
        <v>94.77830864356984</v>
      </c>
      <c r="K9" s="51">
        <f>SUMIFS('PIB-Mpal 2015-2022 Corrient '!R$5:R$1012,'PIB-Mpal 2015-2022 Corrient '!$C$5:$C$1012,$A9,'PIB-Mpal 2015-2022 Corrient '!$A$5:$A$1012,$V$2)</f>
        <v>361.79170941500064</v>
      </c>
      <c r="L9" s="51">
        <f>SUMIFS('PIB-Mpal 2015-2022 Corrient '!S$5:S$1012,'PIB-Mpal 2015-2022 Corrient '!$C$5:$C$1012,$A9,'PIB-Mpal 2015-2022 Corrient '!$A$5:$A$1012,$V$2)</f>
        <v>519.9690837240202</v>
      </c>
      <c r="M9" s="51">
        <f>SUMIFS('PIB-Mpal 2015-2022 Corrient '!T$5:T$1012,'PIB-Mpal 2015-2022 Corrient '!$C$5:$C$1012,$A9,'PIB-Mpal 2015-2022 Corrient '!$A$5:$A$1012,$V$2)</f>
        <v>725.8493917271024</v>
      </c>
      <c r="N9" s="153">
        <f>SUMIFS('PIB-Mpal 2015-2022 Corrient '!U$5:U$1012,'PIB-Mpal 2015-2022 Corrient '!$C$5:$C$1012,$A9,'PIB-Mpal 2015-2022 Corrient '!$A$5:$A$1012,$V$2)</f>
        <v>141.3091497646677</v>
      </c>
      <c r="O9" s="159">
        <f>SUMIFS('PIB-Mpal 2015-2022 Corrient '!J$5:J$1012,'PIB-Mpal 2015-2022 Corrient '!$C$5:$C$1012,$A9,'PIB-Mpal 2015-2022 Corrient '!$A$5:$A$1012,$V$2)</f>
        <v>1275.8426589033095</v>
      </c>
      <c r="P9" s="52">
        <f>SUMIFS('PIB-Mpal 2015-2022 Corrient '!M$5:M$1012,'PIB-Mpal 2015-2022 Corrient '!$C$5:$C$1012,$A9,'PIB-Mpal 2015-2022 Corrient '!$A$5:$A$1012,$V$2)</f>
        <v>1542.0186489797468</v>
      </c>
      <c r="Q9" s="53">
        <f>SUMIFS('PIB-Mpal 2015-2022 Corrient '!V$5:V$1012,'PIB-Mpal 2015-2022 Corrient '!$C$5:$C$1012,$A9,'PIB-Mpal 2015-2022 Corrient '!$A$5:$A$1012,$V$2)</f>
        <v>2915.0597793272264</v>
      </c>
      <c r="R9" s="156">
        <f>SUMIFS('PIB-Mpal 2015-2022 Corrient '!W$5:W$1012,'PIB-Mpal 2015-2022 Corrient '!$C$5:$C$1012,$A9,'PIB-Mpal 2015-2022 Corrient '!$A$5:$A$1012,$V$2)</f>
        <v>5732.921087210282</v>
      </c>
      <c r="S9" s="51">
        <f>SUMIFS('PIB-Mpal 2015-2022 Corrient '!X$5:X$1012,'PIB-Mpal 2015-2022 Corrient '!$C$5:$C$1012,$A9,'PIB-Mpal 2015-2022 Corrient '!$A$5:$A$1012,$V$2)</f>
        <v>571.7359515888498</v>
      </c>
      <c r="T9" s="53">
        <f>SUMIFS('PIB-Mpal 2015-2022 Corrient '!Y$5:Y$1012,'PIB-Mpal 2015-2022 Corrient '!$C$5:$C$1012,$A9,'PIB-Mpal 2015-2022 Corrient '!$A$5:$A$1012,$V$2)</f>
        <v>6304.657038799133</v>
      </c>
    </row>
    <row r="10" spans="1:20" ht="15">
      <c r="A10" s="130" t="s">
        <v>93</v>
      </c>
      <c r="B10" s="127" t="s">
        <v>95</v>
      </c>
      <c r="C10" s="51">
        <f>SUMIFS('PIB-Mpal 2015-2022 Corrient '!H$5:H$1012,'PIB-Mpal 2015-2022 Corrient '!$C$5:$C$1012,$A10,'PIB-Mpal 2015-2022 Corrient '!$A$5:$A$1012,$V$2)</f>
        <v>1032.9670561883847</v>
      </c>
      <c r="D10" s="51">
        <f>SUMIFS('PIB-Mpal 2015-2022 Corrient '!I$5:I$1012,'PIB-Mpal 2015-2022 Corrient '!$C$5:$C$1012,$A10,'PIB-Mpal 2015-2022 Corrient '!$A$5:$A$1012,$V$2)</f>
        <v>599.3474475424616</v>
      </c>
      <c r="E10" s="51">
        <f>SUMIFS('PIB-Mpal 2015-2022 Corrient '!K$5:K$1012,'PIB-Mpal 2015-2022 Corrient '!$C$5:$C$1012,$A10,'PIB-Mpal 2015-2022 Corrient '!$A$5:$A$1012,$V$2)</f>
        <v>89.79472514942262</v>
      </c>
      <c r="F10" s="51">
        <f>SUMIFS('PIB-Mpal 2015-2022 Corrient '!L$5:L$1012,'PIB-Mpal 2015-2022 Corrient '!$C$5:$C$1012,$A10,'PIB-Mpal 2015-2022 Corrient '!$A$5:$A$1012,$V$2)</f>
        <v>101.51357537485148</v>
      </c>
      <c r="G10" s="51">
        <f>SUMIFS('PIB-Mpal 2015-2022 Corrient '!N$5:N$1012,'PIB-Mpal 2015-2022 Corrient '!$C$5:$C$1012,$A10,'PIB-Mpal 2015-2022 Corrient '!$A$5:$A$1012,$V$2)</f>
        <v>153.9566600176323</v>
      </c>
      <c r="H10" s="51">
        <f>SUMIFS('PIB-Mpal 2015-2022 Corrient '!O$5:O$1012,'PIB-Mpal 2015-2022 Corrient '!$C$5:$C$1012,$A10,'PIB-Mpal 2015-2022 Corrient '!$A$5:$A$1012,$V$2)</f>
        <v>513.8639801980795</v>
      </c>
      <c r="I10" s="51">
        <f>SUMIFS('PIB-Mpal 2015-2022 Corrient '!P$5:P$1012,'PIB-Mpal 2015-2022 Corrient '!$C$5:$C$1012,$A10,'PIB-Mpal 2015-2022 Corrient '!$A$5:$A$1012,$V$2)</f>
        <v>84.01371489689471</v>
      </c>
      <c r="J10" s="51">
        <f>SUMIFS('PIB-Mpal 2015-2022 Corrient '!Q$5:Q$1012,'PIB-Mpal 2015-2022 Corrient '!$C$5:$C$1012,$A10,'PIB-Mpal 2015-2022 Corrient '!$A$5:$A$1012,$V$2)</f>
        <v>48.022078648030295</v>
      </c>
      <c r="K10" s="51">
        <f>SUMIFS('PIB-Mpal 2015-2022 Corrient '!R$5:R$1012,'PIB-Mpal 2015-2022 Corrient '!$C$5:$C$1012,$A10,'PIB-Mpal 2015-2022 Corrient '!$A$5:$A$1012,$V$2)</f>
        <v>272.18281684604494</v>
      </c>
      <c r="L10" s="51">
        <f>SUMIFS('PIB-Mpal 2015-2022 Corrient '!S$5:S$1012,'PIB-Mpal 2015-2022 Corrient '!$C$5:$C$1012,$A10,'PIB-Mpal 2015-2022 Corrient '!$A$5:$A$1012,$V$2)</f>
        <v>293.4421021905666</v>
      </c>
      <c r="M10" s="51">
        <f>SUMIFS('PIB-Mpal 2015-2022 Corrient '!T$5:T$1012,'PIB-Mpal 2015-2022 Corrient '!$C$5:$C$1012,$A10,'PIB-Mpal 2015-2022 Corrient '!$A$5:$A$1012,$V$2)</f>
        <v>531.4377453285603</v>
      </c>
      <c r="N10" s="153">
        <f>SUMIFS('PIB-Mpal 2015-2022 Corrient '!U$5:U$1012,'PIB-Mpal 2015-2022 Corrient '!$C$5:$C$1012,$A10,'PIB-Mpal 2015-2022 Corrient '!$A$5:$A$1012,$V$2)</f>
        <v>89.28190911460398</v>
      </c>
      <c r="O10" s="159">
        <f>SUMIFS('PIB-Mpal 2015-2022 Corrient '!J$5:J$1012,'PIB-Mpal 2015-2022 Corrient '!$C$5:$C$1012,$A10,'PIB-Mpal 2015-2022 Corrient '!$A$5:$A$1012,$V$2)</f>
        <v>1632.3145037308461</v>
      </c>
      <c r="P10" s="52">
        <f>SUMIFS('PIB-Mpal 2015-2022 Corrient '!M$5:M$1012,'PIB-Mpal 2015-2022 Corrient '!$C$5:$C$1012,$A10,'PIB-Mpal 2015-2022 Corrient '!$A$5:$A$1012,$V$2)</f>
        <v>191.3083005242741</v>
      </c>
      <c r="Q10" s="53">
        <f>SUMIFS('PIB-Mpal 2015-2022 Corrient '!V$5:V$1012,'PIB-Mpal 2015-2022 Corrient '!$C$5:$C$1012,$A10,'PIB-Mpal 2015-2022 Corrient '!$A$5:$A$1012,$V$2)</f>
        <v>1986.2010072404128</v>
      </c>
      <c r="R10" s="156">
        <f>SUMIFS('PIB-Mpal 2015-2022 Corrient '!W$5:W$1012,'PIB-Mpal 2015-2022 Corrient '!$C$5:$C$1012,$A10,'PIB-Mpal 2015-2022 Corrient '!$A$5:$A$1012,$V$2)</f>
        <v>3809.8238114955334</v>
      </c>
      <c r="S10" s="51">
        <f>SUMIFS('PIB-Mpal 2015-2022 Corrient '!X$5:X$1012,'PIB-Mpal 2015-2022 Corrient '!$C$5:$C$1012,$A10,'PIB-Mpal 2015-2022 Corrient '!$A$5:$A$1012,$V$2)</f>
        <v>379.94823391354345</v>
      </c>
      <c r="T10" s="53">
        <f>SUMIFS('PIB-Mpal 2015-2022 Corrient '!Y$5:Y$1012,'PIB-Mpal 2015-2022 Corrient '!$C$5:$C$1012,$A10,'PIB-Mpal 2015-2022 Corrient '!$A$5:$A$1012,$V$2)</f>
        <v>4189.772045409076</v>
      </c>
    </row>
    <row r="11" spans="1:20" ht="15">
      <c r="A11" s="130" t="s">
        <v>116</v>
      </c>
      <c r="B11" s="127" t="s">
        <v>118</v>
      </c>
      <c r="C11" s="51">
        <f>SUMIFS('PIB-Mpal 2015-2022 Corrient '!H$5:H$1012,'PIB-Mpal 2015-2022 Corrient '!$C$5:$C$1012,$A11,'PIB-Mpal 2015-2022 Corrient '!$A$5:$A$1012,$V$2)</f>
        <v>1714.0413703331787</v>
      </c>
      <c r="D11" s="51">
        <f>SUMIFS('PIB-Mpal 2015-2022 Corrient '!I$5:I$1012,'PIB-Mpal 2015-2022 Corrient '!$C$5:$C$1012,$A11,'PIB-Mpal 2015-2022 Corrient '!$A$5:$A$1012,$V$2)</f>
        <v>398.4014321525101</v>
      </c>
      <c r="E11" s="51">
        <f>SUMIFS('PIB-Mpal 2015-2022 Corrient '!K$5:K$1012,'PIB-Mpal 2015-2022 Corrient '!$C$5:$C$1012,$A11,'PIB-Mpal 2015-2022 Corrient '!$A$5:$A$1012,$V$2)</f>
        <v>3167.080288183397</v>
      </c>
      <c r="F11" s="51">
        <f>SUMIFS('PIB-Mpal 2015-2022 Corrient '!L$5:L$1012,'PIB-Mpal 2015-2022 Corrient '!$C$5:$C$1012,$A11,'PIB-Mpal 2015-2022 Corrient '!$A$5:$A$1012,$V$2)</f>
        <v>1334.883740353127</v>
      </c>
      <c r="G11" s="51">
        <f>SUMIFS('PIB-Mpal 2015-2022 Corrient '!N$5:N$1012,'PIB-Mpal 2015-2022 Corrient '!$C$5:$C$1012,$A11,'PIB-Mpal 2015-2022 Corrient '!$A$5:$A$1012,$V$2)</f>
        <v>483.8600313165657</v>
      </c>
      <c r="H11" s="51">
        <f>SUMIFS('PIB-Mpal 2015-2022 Corrient '!O$5:O$1012,'PIB-Mpal 2015-2022 Corrient '!$C$5:$C$1012,$A11,'PIB-Mpal 2015-2022 Corrient '!$A$5:$A$1012,$V$2)</f>
        <v>2941.988409906149</v>
      </c>
      <c r="I11" s="51">
        <f>SUMIFS('PIB-Mpal 2015-2022 Corrient '!P$5:P$1012,'PIB-Mpal 2015-2022 Corrient '!$C$5:$C$1012,$A11,'PIB-Mpal 2015-2022 Corrient '!$A$5:$A$1012,$V$2)</f>
        <v>419.33725410275923</v>
      </c>
      <c r="J11" s="51">
        <f>SUMIFS('PIB-Mpal 2015-2022 Corrient '!Q$5:Q$1012,'PIB-Mpal 2015-2022 Corrient '!$C$5:$C$1012,$A11,'PIB-Mpal 2015-2022 Corrient '!$A$5:$A$1012,$V$2)</f>
        <v>317.99635064134964</v>
      </c>
      <c r="K11" s="51">
        <f>SUMIFS('PIB-Mpal 2015-2022 Corrient '!R$5:R$1012,'PIB-Mpal 2015-2022 Corrient '!$C$5:$C$1012,$A11,'PIB-Mpal 2015-2022 Corrient '!$A$5:$A$1012,$V$2)</f>
        <v>1550.9756575581528</v>
      </c>
      <c r="L11" s="51">
        <f>SUMIFS('PIB-Mpal 2015-2022 Corrient '!S$5:S$1012,'PIB-Mpal 2015-2022 Corrient '!$C$5:$C$1012,$A11,'PIB-Mpal 2015-2022 Corrient '!$A$5:$A$1012,$V$2)</f>
        <v>1291.0060668691356</v>
      </c>
      <c r="M11" s="51">
        <f>SUMIFS('PIB-Mpal 2015-2022 Corrient '!T$5:T$1012,'PIB-Mpal 2015-2022 Corrient '!$C$5:$C$1012,$A11,'PIB-Mpal 2015-2022 Corrient '!$A$5:$A$1012,$V$2)</f>
        <v>1683.8893519133612</v>
      </c>
      <c r="N11" s="153">
        <f>SUMIFS('PIB-Mpal 2015-2022 Corrient '!U$5:U$1012,'PIB-Mpal 2015-2022 Corrient '!$C$5:$C$1012,$A11,'PIB-Mpal 2015-2022 Corrient '!$A$5:$A$1012,$V$2)</f>
        <v>407.3708399908699</v>
      </c>
      <c r="O11" s="159">
        <f>SUMIFS('PIB-Mpal 2015-2022 Corrient '!J$5:J$1012,'PIB-Mpal 2015-2022 Corrient '!$C$5:$C$1012,$A11,'PIB-Mpal 2015-2022 Corrient '!$A$5:$A$1012,$V$2)</f>
        <v>2112.442802485689</v>
      </c>
      <c r="P11" s="52">
        <f>SUMIFS('PIB-Mpal 2015-2022 Corrient '!M$5:M$1012,'PIB-Mpal 2015-2022 Corrient '!$C$5:$C$1012,$A11,'PIB-Mpal 2015-2022 Corrient '!$A$5:$A$1012,$V$2)</f>
        <v>4501.964028536524</v>
      </c>
      <c r="Q11" s="53">
        <f>SUMIFS('PIB-Mpal 2015-2022 Corrient '!V$5:V$1012,'PIB-Mpal 2015-2022 Corrient '!$C$5:$C$1012,$A11,'PIB-Mpal 2015-2022 Corrient '!$A$5:$A$1012,$V$2)</f>
        <v>9096.423962298344</v>
      </c>
      <c r="R11" s="156">
        <f>SUMIFS('PIB-Mpal 2015-2022 Corrient '!W$5:W$1012,'PIB-Mpal 2015-2022 Corrient '!$C$5:$C$1012,$A11,'PIB-Mpal 2015-2022 Corrient '!$A$5:$A$1012,$V$2)</f>
        <v>15710.830793320558</v>
      </c>
      <c r="S11" s="51">
        <f>SUMIFS('PIB-Mpal 2015-2022 Corrient '!X$5:X$1012,'PIB-Mpal 2015-2022 Corrient '!$C$5:$C$1012,$A11,'PIB-Mpal 2015-2022 Corrient '!$A$5:$A$1012,$V$2)</f>
        <v>1566.818495707136</v>
      </c>
      <c r="T11" s="53">
        <f>SUMIFS('PIB-Mpal 2015-2022 Corrient '!Y$5:Y$1012,'PIB-Mpal 2015-2022 Corrient '!$C$5:$C$1012,$A11,'PIB-Mpal 2015-2022 Corrient '!$A$5:$A$1012,$V$2)</f>
        <v>17277.649289027693</v>
      </c>
    </row>
    <row r="12" spans="1:20" ht="15">
      <c r="A12" s="129" t="s">
        <v>145</v>
      </c>
      <c r="B12" s="127" t="s">
        <v>147</v>
      </c>
      <c r="C12" s="51">
        <f>SUMIFS('PIB-Mpal 2015-2022 Corrient '!H$5:H$1012,'PIB-Mpal 2015-2022 Corrient '!$C$5:$C$1012,$A12,'PIB-Mpal 2015-2022 Corrient '!$A$5:$A$1012,$V$2)</f>
        <v>2346.1119366117673</v>
      </c>
      <c r="D12" s="51">
        <f>SUMIFS('PIB-Mpal 2015-2022 Corrient '!I$5:I$1012,'PIB-Mpal 2015-2022 Corrient '!$C$5:$C$1012,$A12,'PIB-Mpal 2015-2022 Corrient '!$A$5:$A$1012,$V$2)</f>
        <v>687.4724233666013</v>
      </c>
      <c r="E12" s="51">
        <f>SUMIFS('PIB-Mpal 2015-2022 Corrient '!K$5:K$1012,'PIB-Mpal 2015-2022 Corrient '!$C$5:$C$1012,$A12,'PIB-Mpal 2015-2022 Corrient '!$A$5:$A$1012,$V$2)</f>
        <v>564.4212970018841</v>
      </c>
      <c r="F12" s="51">
        <f>SUMIFS('PIB-Mpal 2015-2022 Corrient '!L$5:L$1012,'PIB-Mpal 2015-2022 Corrient '!$C$5:$C$1012,$A12,'PIB-Mpal 2015-2022 Corrient '!$A$5:$A$1012,$V$2)</f>
        <v>351.25502148319646</v>
      </c>
      <c r="G12" s="51">
        <f>SUMIFS('PIB-Mpal 2015-2022 Corrient '!N$5:N$1012,'PIB-Mpal 2015-2022 Corrient '!$C$5:$C$1012,$A12,'PIB-Mpal 2015-2022 Corrient '!$A$5:$A$1012,$V$2)</f>
        <v>188.25173263219835</v>
      </c>
      <c r="H12" s="51">
        <f>SUMIFS('PIB-Mpal 2015-2022 Corrient '!O$5:O$1012,'PIB-Mpal 2015-2022 Corrient '!$C$5:$C$1012,$A12,'PIB-Mpal 2015-2022 Corrient '!$A$5:$A$1012,$V$2)</f>
        <v>910.6672598125299</v>
      </c>
      <c r="I12" s="51">
        <f>SUMIFS('PIB-Mpal 2015-2022 Corrient '!P$5:P$1012,'PIB-Mpal 2015-2022 Corrient '!$C$5:$C$1012,$A12,'PIB-Mpal 2015-2022 Corrient '!$A$5:$A$1012,$V$2)</f>
        <v>159.8321878613892</v>
      </c>
      <c r="J12" s="51">
        <f>SUMIFS('PIB-Mpal 2015-2022 Corrient '!Q$5:Q$1012,'PIB-Mpal 2015-2022 Corrient '!$C$5:$C$1012,$A12,'PIB-Mpal 2015-2022 Corrient '!$A$5:$A$1012,$V$2)</f>
        <v>135.16872403927678</v>
      </c>
      <c r="K12" s="51">
        <f>SUMIFS('PIB-Mpal 2015-2022 Corrient '!R$5:R$1012,'PIB-Mpal 2015-2022 Corrient '!$C$5:$C$1012,$A12,'PIB-Mpal 2015-2022 Corrient '!$A$5:$A$1012,$V$2)</f>
        <v>524.0441676095226</v>
      </c>
      <c r="L12" s="51">
        <f>SUMIFS('PIB-Mpal 2015-2022 Corrient '!S$5:S$1012,'PIB-Mpal 2015-2022 Corrient '!$C$5:$C$1012,$A12,'PIB-Mpal 2015-2022 Corrient '!$A$5:$A$1012,$V$2)</f>
        <v>545.7059164327186</v>
      </c>
      <c r="M12" s="51">
        <f>SUMIFS('PIB-Mpal 2015-2022 Corrient '!T$5:T$1012,'PIB-Mpal 2015-2022 Corrient '!$C$5:$C$1012,$A12,'PIB-Mpal 2015-2022 Corrient '!$A$5:$A$1012,$V$2)</f>
        <v>859.7238738474936</v>
      </c>
      <c r="N12" s="153">
        <f>SUMIFS('PIB-Mpal 2015-2022 Corrient '!U$5:U$1012,'PIB-Mpal 2015-2022 Corrient '!$C$5:$C$1012,$A12,'PIB-Mpal 2015-2022 Corrient '!$A$5:$A$1012,$V$2)</f>
        <v>191.18514042155914</v>
      </c>
      <c r="O12" s="159">
        <f>SUMIFS('PIB-Mpal 2015-2022 Corrient '!J$5:J$1012,'PIB-Mpal 2015-2022 Corrient '!$C$5:$C$1012,$A12,'PIB-Mpal 2015-2022 Corrient '!$A$5:$A$1012,$V$2)</f>
        <v>3033.5843599783684</v>
      </c>
      <c r="P12" s="52">
        <f>SUMIFS('PIB-Mpal 2015-2022 Corrient '!M$5:M$1012,'PIB-Mpal 2015-2022 Corrient '!$C$5:$C$1012,$A12,'PIB-Mpal 2015-2022 Corrient '!$A$5:$A$1012,$V$2)</f>
        <v>915.6763184850807</v>
      </c>
      <c r="Q12" s="53">
        <f>SUMIFS('PIB-Mpal 2015-2022 Corrient '!V$5:V$1012,'PIB-Mpal 2015-2022 Corrient '!$C$5:$C$1012,$A12,'PIB-Mpal 2015-2022 Corrient '!$A$5:$A$1012,$V$2)</f>
        <v>3514.5790026566883</v>
      </c>
      <c r="R12" s="156">
        <f>SUMIFS('PIB-Mpal 2015-2022 Corrient '!W$5:W$1012,'PIB-Mpal 2015-2022 Corrient '!$C$5:$C$1012,$A12,'PIB-Mpal 2015-2022 Corrient '!$A$5:$A$1012,$V$2)</f>
        <v>7463.839681120136</v>
      </c>
      <c r="S12" s="51">
        <f>SUMIFS('PIB-Mpal 2015-2022 Corrient '!X$5:X$1012,'PIB-Mpal 2015-2022 Corrient '!$C$5:$C$1012,$A12,'PIB-Mpal 2015-2022 Corrient '!$A$5:$A$1012,$V$2)</f>
        <v>744.3579665019231</v>
      </c>
      <c r="T12" s="53">
        <f>SUMIFS('PIB-Mpal 2015-2022 Corrient '!Y$5:Y$1012,'PIB-Mpal 2015-2022 Corrient '!$C$5:$C$1012,$A12,'PIB-Mpal 2015-2022 Corrient '!$A$5:$A$1012,$V$2)</f>
        <v>8208.19764762206</v>
      </c>
    </row>
    <row r="13" spans="1:20" ht="15.75" thickBot="1">
      <c r="A13" s="131" t="s">
        <v>174</v>
      </c>
      <c r="B13" s="132" t="s">
        <v>176</v>
      </c>
      <c r="C13" s="98">
        <f>SUMIFS('PIB-Mpal 2015-2022 Corrient '!H$5:H$1012,'PIB-Mpal 2015-2022 Corrient '!$C$5:$C$1012,$A13,'PIB-Mpal 2015-2022 Corrient '!$A$5:$A$1012,$V$2)</f>
        <v>2751.5342510924856</v>
      </c>
      <c r="D13" s="98">
        <f>SUMIFS('PIB-Mpal 2015-2022 Corrient '!I$5:I$1012,'PIB-Mpal 2015-2022 Corrient '!$C$5:$C$1012,$A13,'PIB-Mpal 2015-2022 Corrient '!$A$5:$A$1012,$V$2)</f>
        <v>802.9895635708747</v>
      </c>
      <c r="E13" s="98">
        <f>SUMIFS('PIB-Mpal 2015-2022 Corrient '!K$5:K$1012,'PIB-Mpal 2015-2022 Corrient '!$C$5:$C$1012,$A13,'PIB-Mpal 2015-2022 Corrient '!$A$5:$A$1012,$V$2)</f>
        <v>308.17117290721677</v>
      </c>
      <c r="F13" s="98">
        <f>SUMIFS('PIB-Mpal 2015-2022 Corrient '!L$5:L$1012,'PIB-Mpal 2015-2022 Corrient '!$C$5:$C$1012,$A13,'PIB-Mpal 2015-2022 Corrient '!$A$5:$A$1012,$V$2)</f>
        <v>394.31400810159784</v>
      </c>
      <c r="G13" s="98">
        <f>SUMIFS('PIB-Mpal 2015-2022 Corrient '!N$5:N$1012,'PIB-Mpal 2015-2022 Corrient '!$C$5:$C$1012,$A13,'PIB-Mpal 2015-2022 Corrient '!$A$5:$A$1012,$V$2)</f>
        <v>276.7967752766167</v>
      </c>
      <c r="H13" s="98">
        <f>SUMIFS('PIB-Mpal 2015-2022 Corrient '!O$5:O$1012,'PIB-Mpal 2015-2022 Corrient '!$C$5:$C$1012,$A13,'PIB-Mpal 2015-2022 Corrient '!$A$5:$A$1012,$V$2)</f>
        <v>1781.5630859492644</v>
      </c>
      <c r="I13" s="98">
        <f>SUMIFS('PIB-Mpal 2015-2022 Corrient '!P$5:P$1012,'PIB-Mpal 2015-2022 Corrient '!$C$5:$C$1012,$A13,'PIB-Mpal 2015-2022 Corrient '!$A$5:$A$1012,$V$2)</f>
        <v>270.0259095562107</v>
      </c>
      <c r="J13" s="98">
        <f>SUMIFS('PIB-Mpal 2015-2022 Corrient '!Q$5:Q$1012,'PIB-Mpal 2015-2022 Corrient '!$C$5:$C$1012,$A13,'PIB-Mpal 2015-2022 Corrient '!$A$5:$A$1012,$V$2)</f>
        <v>201.68143539658215</v>
      </c>
      <c r="K13" s="98">
        <f>SUMIFS('PIB-Mpal 2015-2022 Corrient '!R$5:R$1012,'PIB-Mpal 2015-2022 Corrient '!$C$5:$C$1012,$A13,'PIB-Mpal 2015-2022 Corrient '!$A$5:$A$1012,$V$2)</f>
        <v>483.329473632051</v>
      </c>
      <c r="L13" s="98">
        <f>SUMIFS('PIB-Mpal 2015-2022 Corrient '!S$5:S$1012,'PIB-Mpal 2015-2022 Corrient '!$C$5:$C$1012,$A13,'PIB-Mpal 2015-2022 Corrient '!$A$5:$A$1012,$V$2)</f>
        <v>829.7247848119712</v>
      </c>
      <c r="M13" s="98">
        <f>SUMIFS('PIB-Mpal 2015-2022 Corrient '!T$5:T$1012,'PIB-Mpal 2015-2022 Corrient '!$C$5:$C$1012,$A13,'PIB-Mpal 2015-2022 Corrient '!$A$5:$A$1012,$V$2)</f>
        <v>1748.969936980813</v>
      </c>
      <c r="N13" s="154">
        <f>SUMIFS('PIB-Mpal 2015-2022 Corrient '!U$5:U$1012,'PIB-Mpal 2015-2022 Corrient '!$C$5:$C$1012,$A13,'PIB-Mpal 2015-2022 Corrient '!$A$5:$A$1012,$V$2)</f>
        <v>231.59991912682014</v>
      </c>
      <c r="O13" s="159">
        <f>SUMIFS('PIB-Mpal 2015-2022 Corrient '!J$5:J$1012,'PIB-Mpal 2015-2022 Corrient '!$C$5:$C$1012,$A13,'PIB-Mpal 2015-2022 Corrient '!$A$5:$A$1012,$V$2)</f>
        <v>3554.52381466336</v>
      </c>
      <c r="P13" s="52">
        <f>SUMIFS('PIB-Mpal 2015-2022 Corrient '!M$5:M$1012,'PIB-Mpal 2015-2022 Corrient '!$C$5:$C$1012,$A13,'PIB-Mpal 2015-2022 Corrient '!$A$5:$A$1012,$V$2)</f>
        <v>702.4851810088147</v>
      </c>
      <c r="Q13" s="99">
        <f>SUMIFS('PIB-Mpal 2015-2022 Corrient '!V$5:V$1012,'PIB-Mpal 2015-2022 Corrient '!$C$5:$C$1012,$A13,'PIB-Mpal 2015-2022 Corrient '!$A$5:$A$1012,$V$2)</f>
        <v>5823.691320730329</v>
      </c>
      <c r="R13" s="157">
        <f>SUMIFS('PIB-Mpal 2015-2022 Corrient '!W$5:W$1012,'PIB-Mpal 2015-2022 Corrient '!$C$5:$C$1012,$A13,'PIB-Mpal 2015-2022 Corrient '!$A$5:$A$1012,$V$2)</f>
        <v>10080.700316402505</v>
      </c>
      <c r="S13" s="98">
        <f>SUMIFS('PIB-Mpal 2015-2022 Corrient '!X$5:X$1012,'PIB-Mpal 2015-2022 Corrient '!$C$5:$C$1012,$A13,'PIB-Mpal 2015-2022 Corrient '!$A$5:$A$1012,$V$2)</f>
        <v>1005.3337034305846</v>
      </c>
      <c r="T13" s="99">
        <f>SUMIFS('PIB-Mpal 2015-2022 Corrient '!Y$5:Y$1012,'PIB-Mpal 2015-2022 Corrient '!$C$5:$C$1012,$A13,'PIB-Mpal 2015-2022 Corrient '!$A$5:$A$1012,$V$2)</f>
        <v>11086.034019833089</v>
      </c>
    </row>
    <row r="14" spans="1:20" ht="15.75" thickBot="1">
      <c r="A14" s="457" t="s">
        <v>416</v>
      </c>
      <c r="B14" s="458"/>
      <c r="C14" s="133">
        <f>SUM(C5:C13)</f>
        <v>12090.803450436859</v>
      </c>
      <c r="D14" s="133">
        <f aca="true" t="shared" si="0" ref="D14:T14">SUM(D5:D13)</f>
        <v>6142.529374014526</v>
      </c>
      <c r="E14" s="133">
        <f t="shared" si="0"/>
        <v>25580.82286613125</v>
      </c>
      <c r="F14" s="133">
        <f t="shared" si="0"/>
        <v>9436.825952771242</v>
      </c>
      <c r="G14" s="133">
        <f t="shared" si="0"/>
        <v>8875.090886508191</v>
      </c>
      <c r="H14" s="133">
        <f t="shared" si="0"/>
        <v>31313.86784891592</v>
      </c>
      <c r="I14" s="133">
        <f t="shared" si="0"/>
        <v>4636.474878059048</v>
      </c>
      <c r="J14" s="133">
        <f t="shared" si="0"/>
        <v>8531.899568094383</v>
      </c>
      <c r="K14" s="133">
        <f t="shared" si="0"/>
        <v>14682.965468480801</v>
      </c>
      <c r="L14" s="133">
        <f t="shared" si="0"/>
        <v>15249.14508750456</v>
      </c>
      <c r="M14" s="133">
        <f t="shared" si="0"/>
        <v>20552.038659266593</v>
      </c>
      <c r="N14" s="155">
        <f t="shared" si="0"/>
        <v>4617.008261970034</v>
      </c>
      <c r="O14" s="160">
        <f t="shared" si="0"/>
        <v>18233.332824451387</v>
      </c>
      <c r="P14" s="133">
        <f t="shared" si="0"/>
        <v>35017.64881890249</v>
      </c>
      <c r="Q14" s="134">
        <f t="shared" si="0"/>
        <v>108458.49065879954</v>
      </c>
      <c r="R14" s="158">
        <f t="shared" si="0"/>
        <v>161709.47230215342</v>
      </c>
      <c r="S14" s="133">
        <f t="shared" si="0"/>
        <v>16127.052443450319</v>
      </c>
      <c r="T14" s="134">
        <f t="shared" si="0"/>
        <v>177836.5247456037</v>
      </c>
    </row>
    <row r="17" spans="1:20" ht="21">
      <c r="A17" s="443" t="s">
        <v>474</v>
      </c>
      <c r="B17" s="443"/>
      <c r="C17" s="443"/>
      <c r="D17" s="443"/>
      <c r="E17" s="443"/>
      <c r="F17" s="443"/>
      <c r="G17" s="443"/>
      <c r="H17" s="443"/>
      <c r="I17" s="443"/>
      <c r="J17" s="443"/>
      <c r="K17" s="443"/>
      <c r="L17" s="443"/>
      <c r="M17" s="443"/>
      <c r="N17" s="443"/>
      <c r="O17" s="443"/>
      <c r="P17" s="443"/>
      <c r="Q17" s="443"/>
      <c r="R17" s="443"/>
      <c r="S17" s="443"/>
      <c r="T17" s="443"/>
    </row>
    <row r="18" spans="1:20" ht="51.6" customHeight="1">
      <c r="A18" s="444" t="str">
        <f>"Participación porcentual del Valor Agregado por grandes ramas de actividad, sector Económico y PIB para los 9 subregiones de Antioquia en el total Departamental año: "&amp;V2&amp;IF(OR(V2=2021,V2=2020)," provisional ",IF(V2=2022," preliminar ",""))</f>
        <v xml:space="preserve">Participación porcentual del Valor Agregado por grandes ramas de actividad, sector Económico y PIB para los 9 subregiones de Antioquia en el total Departamental año: 2021 provisional </v>
      </c>
      <c r="B18" s="444"/>
      <c r="C18" s="444"/>
      <c r="D18" s="444"/>
      <c r="E18" s="444"/>
      <c r="F18" s="444"/>
      <c r="G18" s="444"/>
      <c r="H18" s="444"/>
      <c r="I18" s="444"/>
      <c r="J18" s="444"/>
      <c r="K18" s="444"/>
      <c r="L18" s="444"/>
      <c r="M18" s="444"/>
      <c r="N18" s="444"/>
      <c r="O18" s="444"/>
      <c r="P18" s="444"/>
      <c r="Q18" s="444"/>
      <c r="R18" s="444"/>
      <c r="S18" s="444"/>
      <c r="T18" s="444"/>
    </row>
    <row r="19" ht="15.75" thickBot="1"/>
    <row r="20" spans="1:20" ht="240.75" thickBot="1">
      <c r="A20" s="41" t="s">
        <v>417</v>
      </c>
      <c r="B20" s="42" t="s">
        <v>352</v>
      </c>
      <c r="C20" s="1" t="s">
        <v>7</v>
      </c>
      <c r="D20" s="1" t="s">
        <v>8</v>
      </c>
      <c r="E20" s="1" t="s">
        <v>10</v>
      </c>
      <c r="F20" s="1" t="s">
        <v>11</v>
      </c>
      <c r="G20" s="1" t="s">
        <v>13</v>
      </c>
      <c r="H20" s="1" t="s">
        <v>14</v>
      </c>
      <c r="I20" s="1" t="s">
        <v>15</v>
      </c>
      <c r="J20" s="1" t="s">
        <v>16</v>
      </c>
      <c r="K20" s="1" t="s">
        <v>17</v>
      </c>
      <c r="L20" s="1" t="s">
        <v>18</v>
      </c>
      <c r="M20" s="1" t="s">
        <v>19</v>
      </c>
      <c r="N20" s="161" t="s">
        <v>20</v>
      </c>
      <c r="O20" s="169" t="s">
        <v>9</v>
      </c>
      <c r="P20" s="44" t="s">
        <v>12</v>
      </c>
      <c r="Q20" s="48" t="s">
        <v>21</v>
      </c>
      <c r="R20" s="165" t="s">
        <v>315</v>
      </c>
      <c r="S20" s="1" t="s">
        <v>318</v>
      </c>
      <c r="T20" s="48" t="s">
        <v>316</v>
      </c>
    </row>
    <row r="21" spans="1:20" ht="15">
      <c r="A21" s="128" t="s">
        <v>22</v>
      </c>
      <c r="B21" s="126" t="s">
        <v>24</v>
      </c>
      <c r="C21" s="136">
        <f aca="true" t="shared" si="1" ref="C21:C30">C5/C$14</f>
        <v>0.033975432167649346</v>
      </c>
      <c r="D21" s="136">
        <f aca="true" t="shared" si="2" ref="D21:T30">D5/D$14</f>
        <v>0.059215851420165166</v>
      </c>
      <c r="E21" s="136">
        <f t="shared" si="2"/>
        <v>0.7751147592225129</v>
      </c>
      <c r="F21" s="136">
        <f t="shared" si="2"/>
        <v>0.7158483312856524</v>
      </c>
      <c r="G21" s="136">
        <f t="shared" si="2"/>
        <v>0.803806065624645</v>
      </c>
      <c r="H21" s="136">
        <f t="shared" si="2"/>
        <v>0.715092545557415</v>
      </c>
      <c r="I21" s="136">
        <f t="shared" si="2"/>
        <v>0.7194585573774</v>
      </c>
      <c r="J21" s="136">
        <f t="shared" si="2"/>
        <v>0.8890633663980991</v>
      </c>
      <c r="K21" s="136">
        <f t="shared" si="2"/>
        <v>0.7352056967005391</v>
      </c>
      <c r="L21" s="136">
        <f t="shared" si="2"/>
        <v>0.7019843796973236</v>
      </c>
      <c r="M21" s="136">
        <f t="shared" si="2"/>
        <v>0.6578157286980222</v>
      </c>
      <c r="N21" s="162">
        <f t="shared" si="2"/>
        <v>0.703486817456047</v>
      </c>
      <c r="O21" s="170">
        <f aca="true" t="shared" si="3" ref="O21:P30">O5/O$14</f>
        <v>0.04247854118034215</v>
      </c>
      <c r="P21" s="137">
        <f t="shared" si="3"/>
        <v>0.7591431853405821</v>
      </c>
      <c r="Q21" s="140">
        <f t="shared" si="2"/>
        <v>0.725756333201027</v>
      </c>
      <c r="R21" s="166">
        <f t="shared" si="2"/>
        <v>0.6559440818260187</v>
      </c>
      <c r="S21" s="136">
        <f t="shared" si="2"/>
        <v>0.6559440818260189</v>
      </c>
      <c r="T21" s="140">
        <f t="shared" si="2"/>
        <v>0.6559440818260188</v>
      </c>
    </row>
    <row r="22" spans="1:20" ht="15">
      <c r="A22" s="129" t="s">
        <v>37</v>
      </c>
      <c r="B22" s="127" t="s">
        <v>39</v>
      </c>
      <c r="C22" s="135">
        <f t="shared" si="1"/>
        <v>0.11044863428460072</v>
      </c>
      <c r="D22" s="135">
        <f aca="true" t="shared" si="4" ref="D22:N22">D6/D$14</f>
        <v>0.14667621128369315</v>
      </c>
      <c r="E22" s="135">
        <f t="shared" si="4"/>
        <v>0.0028036835692509593</v>
      </c>
      <c r="F22" s="135">
        <f t="shared" si="4"/>
        <v>0.01223285731868464</v>
      </c>
      <c r="G22" s="135">
        <f t="shared" si="4"/>
        <v>0.018930050911316967</v>
      </c>
      <c r="H22" s="135">
        <f t="shared" si="4"/>
        <v>0.028632756760236366</v>
      </c>
      <c r="I22" s="135">
        <f t="shared" si="4"/>
        <v>0.021225324225679337</v>
      </c>
      <c r="J22" s="135">
        <f t="shared" si="4"/>
        <v>0.006869565261947114</v>
      </c>
      <c r="K22" s="135">
        <f t="shared" si="4"/>
        <v>0.01509684527130372</v>
      </c>
      <c r="L22" s="135">
        <f t="shared" si="4"/>
        <v>0.02170910811194437</v>
      </c>
      <c r="M22" s="135">
        <f t="shared" si="4"/>
        <v>0.031060023304654957</v>
      </c>
      <c r="N22" s="163">
        <f t="shared" si="4"/>
        <v>0.023449185037511117</v>
      </c>
      <c r="O22" s="171">
        <f t="shared" si="3"/>
        <v>0.12265314774403151</v>
      </c>
      <c r="P22" s="138">
        <f t="shared" si="3"/>
        <v>0.0053447300002098805</v>
      </c>
      <c r="Q22" s="141">
        <f>Q6/Q$14</f>
        <v>0.023243483010731047</v>
      </c>
      <c r="R22" s="167">
        <f>R6/R$14</f>
        <v>0.030576369816613595</v>
      </c>
      <c r="S22" s="135">
        <f t="shared" si="2"/>
        <v>0.0305763698166136</v>
      </c>
      <c r="T22" s="141">
        <f t="shared" si="2"/>
        <v>0.030576369816613602</v>
      </c>
    </row>
    <row r="23" spans="1:20" ht="15">
      <c r="A23" s="129" t="s">
        <v>46</v>
      </c>
      <c r="B23" s="127" t="s">
        <v>48</v>
      </c>
      <c r="C23" s="135">
        <f t="shared" si="1"/>
        <v>0.006530993943715785</v>
      </c>
      <c r="D23" s="135">
        <f t="shared" si="2"/>
        <v>0.16535132314148354</v>
      </c>
      <c r="E23" s="135">
        <f t="shared" si="2"/>
        <v>0.00377964939799412</v>
      </c>
      <c r="F23" s="135">
        <f t="shared" si="2"/>
        <v>0.00861469571835401</v>
      </c>
      <c r="G23" s="135">
        <f t="shared" si="2"/>
        <v>0.019764471130202275</v>
      </c>
      <c r="H23" s="135">
        <f t="shared" si="2"/>
        <v>0.01239308883773619</v>
      </c>
      <c r="I23" s="135">
        <f t="shared" si="2"/>
        <v>0.011326095062309605</v>
      </c>
      <c r="J23" s="135">
        <f t="shared" si="2"/>
        <v>0.004344936339224991</v>
      </c>
      <c r="K23" s="135">
        <f t="shared" si="2"/>
        <v>0.009569695885508177</v>
      </c>
      <c r="L23" s="135">
        <f t="shared" si="2"/>
        <v>0.024643286851068286</v>
      </c>
      <c r="M23" s="135">
        <f t="shared" si="2"/>
        <v>0.011947144218182187</v>
      </c>
      <c r="N23" s="163">
        <f t="shared" si="2"/>
        <v>0.013162091171300794</v>
      </c>
      <c r="O23" s="171">
        <f t="shared" si="3"/>
        <v>0.060035119968317015</v>
      </c>
      <c r="P23" s="138">
        <f t="shared" si="3"/>
        <v>0.005082634953500452</v>
      </c>
      <c r="Q23" s="141">
        <f t="shared" si="2"/>
        <v>0.013605933060867251</v>
      </c>
      <c r="R23" s="167">
        <f t="shared" si="2"/>
        <v>0.016995301351708597</v>
      </c>
      <c r="S23" s="135">
        <f t="shared" si="2"/>
        <v>0.016995301351708597</v>
      </c>
      <c r="T23" s="141">
        <f t="shared" si="2"/>
        <v>0.0169953013517086</v>
      </c>
    </row>
    <row r="24" spans="1:20" ht="15">
      <c r="A24" s="129" t="s">
        <v>56</v>
      </c>
      <c r="B24" s="127" t="s">
        <v>58</v>
      </c>
      <c r="C24" s="135">
        <f t="shared" si="1"/>
        <v>0.12419762787835188</v>
      </c>
      <c r="D24" s="135">
        <f t="shared" si="2"/>
        <v>0.16563766284069661</v>
      </c>
      <c r="E24" s="135">
        <f t="shared" si="2"/>
        <v>0.005465662655567055</v>
      </c>
      <c r="F24" s="135">
        <f t="shared" si="2"/>
        <v>0.008035426523112702</v>
      </c>
      <c r="G24" s="135">
        <f t="shared" si="2"/>
        <v>0.014349142066161787</v>
      </c>
      <c r="H24" s="135">
        <f t="shared" si="2"/>
        <v>0.022231724291802604</v>
      </c>
      <c r="I24" s="135">
        <f t="shared" si="2"/>
        <v>0.022747287769879894</v>
      </c>
      <c r="J24" s="135">
        <f t="shared" si="2"/>
        <v>0.006232178092731055</v>
      </c>
      <c r="K24" s="135">
        <f t="shared" si="2"/>
        <v>0.02271093092326244</v>
      </c>
      <c r="L24" s="135">
        <f t="shared" si="2"/>
        <v>0.023463681426879747</v>
      </c>
      <c r="M24" s="135">
        <f t="shared" si="2"/>
        <v>0.029137211785507225</v>
      </c>
      <c r="N24" s="163">
        <f t="shared" si="2"/>
        <v>0.03015422163727774</v>
      </c>
      <c r="O24" s="171">
        <f t="shared" si="3"/>
        <v>0.13815813825059925</v>
      </c>
      <c r="P24" s="138">
        <f t="shared" si="3"/>
        <v>0.006158182432756043</v>
      </c>
      <c r="Q24" s="141">
        <f t="shared" si="2"/>
        <v>0.022234008956485907</v>
      </c>
      <c r="R24" s="167">
        <f t="shared" si="2"/>
        <v>0.03182371054938437</v>
      </c>
      <c r="S24" s="135">
        <f t="shared" si="2"/>
        <v>0.03182371054938438</v>
      </c>
      <c r="T24" s="141">
        <f t="shared" si="2"/>
        <v>0.03182371054938438</v>
      </c>
    </row>
    <row r="25" spans="1:20" ht="15">
      <c r="A25" s="129" t="s">
        <v>71</v>
      </c>
      <c r="B25" s="127" t="s">
        <v>73</v>
      </c>
      <c r="C25" s="135">
        <f t="shared" si="1"/>
        <v>0.0760356222144797</v>
      </c>
      <c r="D25" s="135">
        <f t="shared" si="2"/>
        <v>0.058039754272003245</v>
      </c>
      <c r="E25" s="135">
        <f t="shared" si="2"/>
        <v>0.05140799459166077</v>
      </c>
      <c r="F25" s="135">
        <f t="shared" si="2"/>
        <v>0.024050443079411662</v>
      </c>
      <c r="G25" s="135">
        <f t="shared" si="2"/>
        <v>0.01888504151158605</v>
      </c>
      <c r="H25" s="135">
        <f t="shared" si="2"/>
        <v>0.02531250567871256</v>
      </c>
      <c r="I25" s="135">
        <f t="shared" si="2"/>
        <v>0.023967177956637505</v>
      </c>
      <c r="J25" s="135">
        <f t="shared" si="2"/>
        <v>0.01110869952079602</v>
      </c>
      <c r="K25" s="135">
        <f t="shared" si="2"/>
        <v>0.02464023430359767</v>
      </c>
      <c r="L25" s="135">
        <f t="shared" si="2"/>
        <v>0.034098244900961215</v>
      </c>
      <c r="M25" s="135">
        <f t="shared" si="2"/>
        <v>0.0353176346036031</v>
      </c>
      <c r="N25" s="163">
        <f t="shared" si="2"/>
        <v>0.030606215485603744</v>
      </c>
      <c r="O25" s="171">
        <f t="shared" si="3"/>
        <v>0.06997309110665552</v>
      </c>
      <c r="P25" s="138">
        <f t="shared" si="3"/>
        <v>0.04403547071233883</v>
      </c>
      <c r="Q25" s="141">
        <f t="shared" si="2"/>
        <v>0.026877192939165427</v>
      </c>
      <c r="R25" s="167">
        <f t="shared" si="2"/>
        <v>0.03545198067617428</v>
      </c>
      <c r="S25" s="135">
        <f t="shared" si="2"/>
        <v>0.03545198067617428</v>
      </c>
      <c r="T25" s="141">
        <f t="shared" si="2"/>
        <v>0.03545198067617429</v>
      </c>
    </row>
    <row r="26" spans="1:20" ht="15">
      <c r="A26" s="130" t="s">
        <v>93</v>
      </c>
      <c r="B26" s="127" t="s">
        <v>95</v>
      </c>
      <c r="C26" s="135">
        <f t="shared" si="1"/>
        <v>0.08543411200279351</v>
      </c>
      <c r="D26" s="135">
        <f t="shared" si="2"/>
        <v>0.0975733954285921</v>
      </c>
      <c r="E26" s="135">
        <f t="shared" si="2"/>
        <v>0.0035102359927721453</v>
      </c>
      <c r="F26" s="135">
        <f t="shared" si="2"/>
        <v>0.010757173638986185</v>
      </c>
      <c r="G26" s="135">
        <f t="shared" si="2"/>
        <v>0.01734705165123158</v>
      </c>
      <c r="H26" s="135">
        <f t="shared" si="2"/>
        <v>0.016410108859032862</v>
      </c>
      <c r="I26" s="135">
        <f t="shared" si="2"/>
        <v>0.018120170411031127</v>
      </c>
      <c r="J26" s="135">
        <f t="shared" si="2"/>
        <v>0.005628533044108034</v>
      </c>
      <c r="K26" s="135">
        <f t="shared" si="2"/>
        <v>0.018537319142398475</v>
      </c>
      <c r="L26" s="135">
        <f t="shared" si="2"/>
        <v>0.019243183831401712</v>
      </c>
      <c r="M26" s="135">
        <f t="shared" si="2"/>
        <v>0.025858152280622694</v>
      </c>
      <c r="N26" s="163">
        <f t="shared" si="2"/>
        <v>0.01933761086156433</v>
      </c>
      <c r="O26" s="171">
        <f t="shared" si="3"/>
        <v>0.08952364986953283</v>
      </c>
      <c r="P26" s="138">
        <f t="shared" si="3"/>
        <v>0.005463196615902039</v>
      </c>
      <c r="Q26" s="141">
        <f t="shared" si="2"/>
        <v>0.018313006157247926</v>
      </c>
      <c r="R26" s="167">
        <f t="shared" si="2"/>
        <v>0.02355968241846028</v>
      </c>
      <c r="S26" s="135">
        <f t="shared" si="2"/>
        <v>0.023559682418460286</v>
      </c>
      <c r="T26" s="141">
        <f t="shared" si="2"/>
        <v>0.02355968241846028</v>
      </c>
    </row>
    <row r="27" spans="1:20" ht="15">
      <c r="A27" s="130" t="s">
        <v>116</v>
      </c>
      <c r="B27" s="127" t="s">
        <v>118</v>
      </c>
      <c r="C27" s="135">
        <f t="shared" si="1"/>
        <v>0.141764058721114</v>
      </c>
      <c r="D27" s="135">
        <f t="shared" si="2"/>
        <v>0.06485950784996082</v>
      </c>
      <c r="E27" s="135">
        <f t="shared" si="2"/>
        <v>0.12380681828560641</v>
      </c>
      <c r="F27" s="135">
        <f t="shared" si="2"/>
        <v>0.1414547377512162</v>
      </c>
      <c r="G27" s="135">
        <f t="shared" si="2"/>
        <v>0.054518881835015805</v>
      </c>
      <c r="H27" s="135">
        <f t="shared" si="2"/>
        <v>0.09395161351835367</v>
      </c>
      <c r="I27" s="135">
        <f t="shared" si="2"/>
        <v>0.09044312007106248</v>
      </c>
      <c r="J27" s="135">
        <f t="shared" si="2"/>
        <v>0.03727145966772963</v>
      </c>
      <c r="K27" s="135">
        <f t="shared" si="2"/>
        <v>0.10563095451579968</v>
      </c>
      <c r="L27" s="135">
        <f t="shared" si="2"/>
        <v>0.08466088160752111</v>
      </c>
      <c r="M27" s="135">
        <f t="shared" si="2"/>
        <v>0.08193295953898577</v>
      </c>
      <c r="N27" s="163">
        <f t="shared" si="2"/>
        <v>0.08823264262842115</v>
      </c>
      <c r="O27" s="171">
        <f t="shared" si="3"/>
        <v>0.11585609843378972</v>
      </c>
      <c r="P27" s="138">
        <f t="shared" si="3"/>
        <v>0.1285627156700015</v>
      </c>
      <c r="Q27" s="141">
        <f t="shared" si="2"/>
        <v>0.08387009543508087</v>
      </c>
      <c r="R27" s="167">
        <f t="shared" si="2"/>
        <v>0.09715467232472902</v>
      </c>
      <c r="S27" s="135">
        <f t="shared" si="2"/>
        <v>0.097154672324729</v>
      </c>
      <c r="T27" s="141">
        <f t="shared" si="2"/>
        <v>0.09715467232472903</v>
      </c>
    </row>
    <row r="28" spans="1:20" ht="15">
      <c r="A28" s="129" t="s">
        <v>145</v>
      </c>
      <c r="B28" s="127" t="s">
        <v>147</v>
      </c>
      <c r="C28" s="135">
        <f t="shared" si="1"/>
        <v>0.19404102847499344</v>
      </c>
      <c r="D28" s="135">
        <f t="shared" si="2"/>
        <v>0.11192008723228868</v>
      </c>
      <c r="E28" s="135">
        <f t="shared" si="2"/>
        <v>0.02206423538271602</v>
      </c>
      <c r="F28" s="135">
        <f t="shared" si="2"/>
        <v>0.037221733583000544</v>
      </c>
      <c r="G28" s="135">
        <f t="shared" si="2"/>
        <v>0.021211245613087345</v>
      </c>
      <c r="H28" s="135">
        <f t="shared" si="2"/>
        <v>0.029081915533601416</v>
      </c>
      <c r="I28" s="135">
        <f t="shared" si="2"/>
        <v>0.03447278203053679</v>
      </c>
      <c r="J28" s="135">
        <f t="shared" si="2"/>
        <v>0.015842746736582484</v>
      </c>
      <c r="K28" s="135">
        <f t="shared" si="2"/>
        <v>0.035690621811681186</v>
      </c>
      <c r="L28" s="135">
        <f t="shared" si="2"/>
        <v>0.03578600067749899</v>
      </c>
      <c r="M28" s="135">
        <f t="shared" si="2"/>
        <v>0.0418315617297585</v>
      </c>
      <c r="N28" s="163">
        <f t="shared" si="2"/>
        <v>0.041408879857620665</v>
      </c>
      <c r="O28" s="171">
        <f t="shared" si="3"/>
        <v>0.16637574650698256</v>
      </c>
      <c r="P28" s="138">
        <f t="shared" si="3"/>
        <v>0.026148994846016037</v>
      </c>
      <c r="Q28" s="141">
        <f t="shared" si="2"/>
        <v>0.03240483046839764</v>
      </c>
      <c r="R28" s="167">
        <f t="shared" si="2"/>
        <v>0.046155859485917966</v>
      </c>
      <c r="S28" s="135">
        <f t="shared" si="2"/>
        <v>0.04615585948591798</v>
      </c>
      <c r="T28" s="141">
        <f t="shared" si="2"/>
        <v>0.04615585948591798</v>
      </c>
    </row>
    <row r="29" spans="1:20" ht="15">
      <c r="A29" s="129" t="s">
        <v>174</v>
      </c>
      <c r="B29" s="127" t="s">
        <v>176</v>
      </c>
      <c r="C29" s="135">
        <f t="shared" si="1"/>
        <v>0.22757249031230167</v>
      </c>
      <c r="D29" s="135">
        <f t="shared" si="2"/>
        <v>0.13072620653111683</v>
      </c>
      <c r="E29" s="135">
        <f t="shared" si="2"/>
        <v>0.012046960901919706</v>
      </c>
      <c r="F29" s="135">
        <f t="shared" si="2"/>
        <v>0.04178460110158147</v>
      </c>
      <c r="G29" s="135">
        <f t="shared" si="2"/>
        <v>0.031188049656753366</v>
      </c>
      <c r="H29" s="135">
        <f t="shared" si="2"/>
        <v>0.05689374096310947</v>
      </c>
      <c r="I29" s="135">
        <f t="shared" si="2"/>
        <v>0.058239485095463464</v>
      </c>
      <c r="J29" s="135">
        <f t="shared" si="2"/>
        <v>0.023638514938781458</v>
      </c>
      <c r="K29" s="135">
        <f t="shared" si="2"/>
        <v>0.03291770144590959</v>
      </c>
      <c r="L29" s="135">
        <f t="shared" si="2"/>
        <v>0.054411232895401035</v>
      </c>
      <c r="M29" s="135">
        <f t="shared" si="2"/>
        <v>0.0850995838406634</v>
      </c>
      <c r="N29" s="163">
        <f t="shared" si="2"/>
        <v>0.05016233586465332</v>
      </c>
      <c r="O29" s="171">
        <f t="shared" si="3"/>
        <v>0.1949464669397494</v>
      </c>
      <c r="P29" s="138">
        <f t="shared" si="3"/>
        <v>0.02006088942869328</v>
      </c>
      <c r="Q29" s="141">
        <f t="shared" si="2"/>
        <v>0.053695116770997</v>
      </c>
      <c r="R29" s="167">
        <f t="shared" si="2"/>
        <v>0.06233834155099314</v>
      </c>
      <c r="S29" s="135">
        <f t="shared" si="2"/>
        <v>0.06233834155099315</v>
      </c>
      <c r="T29" s="141">
        <f t="shared" si="2"/>
        <v>0.06233834155099315</v>
      </c>
    </row>
    <row r="30" spans="1:20" ht="15.75" thickBot="1">
      <c r="A30" s="455" t="s">
        <v>416</v>
      </c>
      <c r="B30" s="456"/>
      <c r="C30" s="142">
        <f t="shared" si="1"/>
        <v>1</v>
      </c>
      <c r="D30" s="142">
        <f t="shared" si="2"/>
        <v>1</v>
      </c>
      <c r="E30" s="142">
        <f t="shared" si="2"/>
        <v>1</v>
      </c>
      <c r="F30" s="142">
        <f t="shared" si="2"/>
        <v>1</v>
      </c>
      <c r="G30" s="142">
        <f t="shared" si="2"/>
        <v>1</v>
      </c>
      <c r="H30" s="142">
        <f t="shared" si="2"/>
        <v>1</v>
      </c>
      <c r="I30" s="142">
        <f t="shared" si="2"/>
        <v>1</v>
      </c>
      <c r="J30" s="142">
        <f t="shared" si="2"/>
        <v>1</v>
      </c>
      <c r="K30" s="142">
        <f t="shared" si="2"/>
        <v>1</v>
      </c>
      <c r="L30" s="142">
        <f t="shared" si="2"/>
        <v>1</v>
      </c>
      <c r="M30" s="142">
        <f t="shared" si="2"/>
        <v>1</v>
      </c>
      <c r="N30" s="164">
        <f t="shared" si="2"/>
        <v>1</v>
      </c>
      <c r="O30" s="172">
        <f t="shared" si="3"/>
        <v>1</v>
      </c>
      <c r="P30" s="143">
        <f t="shared" si="3"/>
        <v>1</v>
      </c>
      <c r="Q30" s="144">
        <f t="shared" si="2"/>
        <v>1</v>
      </c>
      <c r="R30" s="168">
        <f t="shared" si="2"/>
        <v>1</v>
      </c>
      <c r="S30" s="142">
        <f t="shared" si="2"/>
        <v>1</v>
      </c>
      <c r="T30" s="144">
        <f t="shared" si="2"/>
        <v>1</v>
      </c>
    </row>
    <row r="33" spans="1:18" ht="21">
      <c r="A33" s="443" t="s">
        <v>475</v>
      </c>
      <c r="B33" s="443"/>
      <c r="C33" s="443"/>
      <c r="D33" s="443"/>
      <c r="E33" s="443"/>
      <c r="F33" s="443"/>
      <c r="G33" s="443"/>
      <c r="H33" s="443"/>
      <c r="I33" s="443"/>
      <c r="J33" s="443"/>
      <c r="K33" s="443"/>
      <c r="L33" s="443"/>
      <c r="M33" s="443"/>
      <c r="N33" s="443"/>
      <c r="O33" s="443"/>
      <c r="P33" s="443"/>
      <c r="Q33" s="443"/>
      <c r="R33" s="443"/>
    </row>
    <row r="34" spans="1:18" ht="49.15" customHeight="1">
      <c r="A34" s="444" t="str">
        <f>"Distribución porcentual de las actividades y ramas de ecónomicas en el  valor Agregado, en las 9 subregiones de Antioquia del año: "&amp;V2&amp;IF(OR(V2=2021,V2=2020)," provisional ",IF(V2=2022," preliminar ",""))</f>
        <v xml:space="preserve">Distribución porcentual de las actividades y ramas de ecónomicas en el  valor Agregado, en las 9 subregiones de Antioquia del año: 2021 provisional </v>
      </c>
      <c r="B34" s="444"/>
      <c r="C34" s="444"/>
      <c r="D34" s="444"/>
      <c r="E34" s="444"/>
      <c r="F34" s="444"/>
      <c r="G34" s="444"/>
      <c r="H34" s="444"/>
      <c r="I34" s="444"/>
      <c r="J34" s="444"/>
      <c r="K34" s="444"/>
      <c r="L34" s="444"/>
      <c r="M34" s="444"/>
      <c r="N34" s="444"/>
      <c r="O34" s="444"/>
      <c r="P34" s="444"/>
      <c r="Q34" s="444"/>
      <c r="R34" s="444"/>
    </row>
    <row r="35" ht="15.75" thickBot="1"/>
    <row r="36" spans="1:18" ht="240.75" thickBot="1">
      <c r="A36" s="41" t="s">
        <v>417</v>
      </c>
      <c r="B36" s="42" t="s">
        <v>352</v>
      </c>
      <c r="C36" s="1" t="s">
        <v>7</v>
      </c>
      <c r="D36" s="1" t="s">
        <v>8</v>
      </c>
      <c r="E36" s="1" t="s">
        <v>10</v>
      </c>
      <c r="F36" s="1" t="s">
        <v>11</v>
      </c>
      <c r="G36" s="1" t="s">
        <v>13</v>
      </c>
      <c r="H36" s="1" t="s">
        <v>14</v>
      </c>
      <c r="I36" s="1" t="s">
        <v>15</v>
      </c>
      <c r="J36" s="1" t="s">
        <v>16</v>
      </c>
      <c r="K36" s="1" t="s">
        <v>17</v>
      </c>
      <c r="L36" s="1" t="s">
        <v>18</v>
      </c>
      <c r="M36" s="1" t="s">
        <v>19</v>
      </c>
      <c r="N36" s="161" t="s">
        <v>20</v>
      </c>
      <c r="O36" s="169" t="s">
        <v>9</v>
      </c>
      <c r="P36" s="44" t="s">
        <v>12</v>
      </c>
      <c r="Q36" s="48" t="s">
        <v>21</v>
      </c>
      <c r="R36" s="229" t="s">
        <v>315</v>
      </c>
    </row>
    <row r="37" spans="1:18" ht="15">
      <c r="A37" s="128" t="s">
        <v>22</v>
      </c>
      <c r="B37" s="126" t="s">
        <v>24</v>
      </c>
      <c r="C37" s="136">
        <f aca="true" t="shared" si="5" ref="C37:N37">C5/$R5</f>
        <v>0.0038727358248426547</v>
      </c>
      <c r="D37" s="136">
        <f t="shared" si="5"/>
        <v>0.003429122043645474</v>
      </c>
      <c r="E37" s="136">
        <f t="shared" si="5"/>
        <v>0.1869296698814311</v>
      </c>
      <c r="F37" s="136">
        <f t="shared" si="5"/>
        <v>0.06368610436541479</v>
      </c>
      <c r="G37" s="136">
        <f t="shared" si="5"/>
        <v>0.06725457155313157</v>
      </c>
      <c r="H37" s="136">
        <f t="shared" si="5"/>
        <v>0.21110410929990586</v>
      </c>
      <c r="I37" s="136">
        <f t="shared" si="5"/>
        <v>0.031447883036859074</v>
      </c>
      <c r="J37" s="136">
        <f t="shared" si="5"/>
        <v>0.07151154684807147</v>
      </c>
      <c r="K37" s="136">
        <f t="shared" si="5"/>
        <v>0.10177013789119921</v>
      </c>
      <c r="L37" s="136">
        <f t="shared" si="5"/>
        <v>0.10091847217859418</v>
      </c>
      <c r="M37" s="136">
        <f t="shared" si="5"/>
        <v>0.1274550018740039</v>
      </c>
      <c r="N37" s="162">
        <f t="shared" si="5"/>
        <v>0.03062064520290076</v>
      </c>
      <c r="O37" s="170">
        <f aca="true" t="shared" si="6" ref="O37:P46">O5/$R5</f>
        <v>0.00730185786848813</v>
      </c>
      <c r="P37" s="137">
        <f t="shared" si="6"/>
        <v>0.2506157742468459</v>
      </c>
      <c r="Q37" s="140">
        <f aca="true" t="shared" si="7" ref="Q37:R46">Q5/$R5</f>
        <v>0.742082367884666</v>
      </c>
      <c r="R37" s="230">
        <f t="shared" si="7"/>
        <v>1</v>
      </c>
    </row>
    <row r="38" spans="1:18" ht="15">
      <c r="A38" s="129" t="s">
        <v>37</v>
      </c>
      <c r="B38" s="127" t="s">
        <v>39</v>
      </c>
      <c r="C38" s="135">
        <f aca="true" t="shared" si="8" ref="C38:N38">C6/$R6</f>
        <v>0.2700810597384737</v>
      </c>
      <c r="D38" s="135">
        <f t="shared" si="8"/>
        <v>0.18221559479062896</v>
      </c>
      <c r="E38" s="135">
        <f t="shared" si="8"/>
        <v>0.014505146670198898</v>
      </c>
      <c r="F38" s="135">
        <f t="shared" si="8"/>
        <v>0.023347074714405214</v>
      </c>
      <c r="G38" s="135">
        <f t="shared" si="8"/>
        <v>0.033978422232407615</v>
      </c>
      <c r="H38" s="135">
        <f t="shared" si="8"/>
        <v>0.18133368863871824</v>
      </c>
      <c r="I38" s="135">
        <f t="shared" si="8"/>
        <v>0.01990310625744551</v>
      </c>
      <c r="J38" s="135">
        <f t="shared" si="8"/>
        <v>0.011853691109728245</v>
      </c>
      <c r="K38" s="135">
        <f t="shared" si="8"/>
        <v>0.04483101782216092</v>
      </c>
      <c r="L38" s="135">
        <f t="shared" si="8"/>
        <v>0.06695239168867088</v>
      </c>
      <c r="M38" s="135">
        <f t="shared" si="8"/>
        <v>0.12910269347274234</v>
      </c>
      <c r="N38" s="163">
        <f t="shared" si="8"/>
        <v>0.02189611286441958</v>
      </c>
      <c r="O38" s="171">
        <f t="shared" si="6"/>
        <v>0.45229665452910267</v>
      </c>
      <c r="P38" s="138">
        <f t="shared" si="6"/>
        <v>0.03785222138460411</v>
      </c>
      <c r="Q38" s="141">
        <f t="shared" si="7"/>
        <v>0.5098511240862933</v>
      </c>
      <c r="R38" s="174">
        <f t="shared" si="7"/>
        <v>1</v>
      </c>
    </row>
    <row r="39" spans="1:18" ht="15">
      <c r="A39" s="129" t="s">
        <v>46</v>
      </c>
      <c r="B39" s="127" t="s">
        <v>48</v>
      </c>
      <c r="C39" s="135">
        <f aca="true" t="shared" si="9" ref="C39:N39">C7/$R7</f>
        <v>0.028732281501812784</v>
      </c>
      <c r="D39" s="135">
        <f t="shared" si="9"/>
        <v>0.36956478953258587</v>
      </c>
      <c r="E39" s="135">
        <f t="shared" si="9"/>
        <v>0.03518047486270946</v>
      </c>
      <c r="F39" s="135">
        <f t="shared" si="9"/>
        <v>0.029580230776635977</v>
      </c>
      <c r="G39" s="135">
        <f t="shared" si="9"/>
        <v>0.06382541941245788</v>
      </c>
      <c r="H39" s="135">
        <f t="shared" si="9"/>
        <v>0.14120560884691566</v>
      </c>
      <c r="I39" s="135">
        <f t="shared" si="9"/>
        <v>0.019107496285585984</v>
      </c>
      <c r="J39" s="135">
        <f t="shared" si="9"/>
        <v>0.013488536226659164</v>
      </c>
      <c r="K39" s="135">
        <f t="shared" si="9"/>
        <v>0.05112667911212302</v>
      </c>
      <c r="L39" s="135">
        <f t="shared" si="9"/>
        <v>0.1367350328340693</v>
      </c>
      <c r="M39" s="135">
        <f t="shared" si="9"/>
        <v>0.08934179727481256</v>
      </c>
      <c r="N39" s="163">
        <f t="shared" si="9"/>
        <v>0.02211165333363225</v>
      </c>
      <c r="O39" s="171">
        <f t="shared" si="6"/>
        <v>0.39829707103439865</v>
      </c>
      <c r="P39" s="138">
        <f t="shared" si="6"/>
        <v>0.06476070563934545</v>
      </c>
      <c r="Q39" s="141">
        <f t="shared" si="7"/>
        <v>0.536942223326256</v>
      </c>
      <c r="R39" s="174">
        <f t="shared" si="7"/>
        <v>1</v>
      </c>
    </row>
    <row r="40" spans="1:18" ht="15">
      <c r="A40" s="129" t="s">
        <v>56</v>
      </c>
      <c r="B40" s="127" t="s">
        <v>58</v>
      </c>
      <c r="C40" s="135">
        <f aca="true" t="shared" si="10" ref="C40:N40">C8/$R8</f>
        <v>0.29179791659709103</v>
      </c>
      <c r="D40" s="135">
        <f t="shared" si="10"/>
        <v>0.19770609596470703</v>
      </c>
      <c r="E40" s="135">
        <f t="shared" si="10"/>
        <v>0.02716883761568532</v>
      </c>
      <c r="F40" s="135">
        <f t="shared" si="10"/>
        <v>0.014734947874470727</v>
      </c>
      <c r="G40" s="135">
        <f t="shared" si="10"/>
        <v>0.024746425096823833</v>
      </c>
      <c r="H40" s="135">
        <f t="shared" si="10"/>
        <v>0.13527688263935997</v>
      </c>
      <c r="I40" s="135">
        <f t="shared" si="10"/>
        <v>0.02049421354593147</v>
      </c>
      <c r="J40" s="135">
        <f t="shared" si="10"/>
        <v>0.01033235488262095</v>
      </c>
      <c r="K40" s="135">
        <f t="shared" si="10"/>
        <v>0.06479812483118785</v>
      </c>
      <c r="L40" s="135">
        <f t="shared" si="10"/>
        <v>0.06952730158858571</v>
      </c>
      <c r="M40" s="135">
        <f t="shared" si="10"/>
        <v>0.11636345919290889</v>
      </c>
      <c r="N40" s="163">
        <f t="shared" si="10"/>
        <v>0.02705344017062748</v>
      </c>
      <c r="O40" s="171">
        <f t="shared" si="6"/>
        <v>0.4895040125617982</v>
      </c>
      <c r="P40" s="138">
        <f t="shared" si="6"/>
        <v>0.04190378549015605</v>
      </c>
      <c r="Q40" s="141">
        <f t="shared" si="7"/>
        <v>0.4685922019480461</v>
      </c>
      <c r="R40" s="174">
        <f t="shared" si="7"/>
        <v>1</v>
      </c>
    </row>
    <row r="41" spans="1:18" ht="15">
      <c r="A41" s="129" t="s">
        <v>71</v>
      </c>
      <c r="B41" s="127" t="s">
        <v>73</v>
      </c>
      <c r="C41" s="135">
        <f aca="true" t="shared" si="11" ref="C41:N41">C9/$R9</f>
        <v>0.16036009382335734</v>
      </c>
      <c r="D41" s="135">
        <f t="shared" si="11"/>
        <v>0.06218660435981129</v>
      </c>
      <c r="E41" s="135">
        <f t="shared" si="11"/>
        <v>0.22938721526903713</v>
      </c>
      <c r="F41" s="135">
        <f t="shared" si="11"/>
        <v>0.03958886612511899</v>
      </c>
      <c r="G41" s="135">
        <f t="shared" si="11"/>
        <v>0.029235787003020798</v>
      </c>
      <c r="H41" s="135">
        <f t="shared" si="11"/>
        <v>0.13825978862964686</v>
      </c>
      <c r="I41" s="135">
        <f t="shared" si="11"/>
        <v>0.019383350442731186</v>
      </c>
      <c r="J41" s="135">
        <f t="shared" si="11"/>
        <v>0.016532289072496247</v>
      </c>
      <c r="K41" s="135">
        <f t="shared" si="11"/>
        <v>0.0631077427913897</v>
      </c>
      <c r="L41" s="135">
        <f t="shared" si="11"/>
        <v>0.09069880359665726</v>
      </c>
      <c r="M41" s="135">
        <f t="shared" si="11"/>
        <v>0.1266107418339349</v>
      </c>
      <c r="N41" s="163">
        <f t="shared" si="11"/>
        <v>0.024648717052798412</v>
      </c>
      <c r="O41" s="171">
        <f t="shared" si="6"/>
        <v>0.2225466981831686</v>
      </c>
      <c r="P41" s="138">
        <f t="shared" si="6"/>
        <v>0.26897608139415613</v>
      </c>
      <c r="Q41" s="141">
        <f t="shared" si="7"/>
        <v>0.5084772204226754</v>
      </c>
      <c r="R41" s="174">
        <f t="shared" si="7"/>
        <v>1</v>
      </c>
    </row>
    <row r="42" spans="1:18" ht="15">
      <c r="A42" s="130" t="s">
        <v>93</v>
      </c>
      <c r="B42" s="127" t="s">
        <v>95</v>
      </c>
      <c r="C42" s="135">
        <f aca="true" t="shared" si="12" ref="C42:N42">C10/$R10</f>
        <v>0.2711325004247105</v>
      </c>
      <c r="D42" s="135">
        <f t="shared" si="12"/>
        <v>0.157316316238569</v>
      </c>
      <c r="E42" s="135">
        <f t="shared" si="12"/>
        <v>0.023569259260357765</v>
      </c>
      <c r="F42" s="135">
        <f t="shared" si="12"/>
        <v>0.026645215211409654</v>
      </c>
      <c r="G42" s="135">
        <f t="shared" si="12"/>
        <v>0.04041044091149116</v>
      </c>
      <c r="H42" s="135">
        <f t="shared" si="12"/>
        <v>0.13487867303668405</v>
      </c>
      <c r="I42" s="135">
        <f t="shared" si="12"/>
        <v>0.022051863564765586</v>
      </c>
      <c r="J42" s="135">
        <f t="shared" si="12"/>
        <v>0.012604803010346924</v>
      </c>
      <c r="K42" s="135">
        <f t="shared" si="12"/>
        <v>0.07144236329900004</v>
      </c>
      <c r="L42" s="135">
        <f t="shared" si="12"/>
        <v>0.0770224862643653</v>
      </c>
      <c r="M42" s="135">
        <f t="shared" si="12"/>
        <v>0.13949142312697818</v>
      </c>
      <c r="N42" s="163">
        <f t="shared" si="12"/>
        <v>0.023434655651321752</v>
      </c>
      <c r="O42" s="171">
        <f t="shared" si="6"/>
        <v>0.4284488166632794</v>
      </c>
      <c r="P42" s="138">
        <f t="shared" si="6"/>
        <v>0.05021447447176742</v>
      </c>
      <c r="Q42" s="141">
        <f t="shared" si="7"/>
        <v>0.5213367088649531</v>
      </c>
      <c r="R42" s="174">
        <f t="shared" si="7"/>
        <v>1</v>
      </c>
    </row>
    <row r="43" spans="1:18" ht="15">
      <c r="A43" s="130" t="s">
        <v>116</v>
      </c>
      <c r="B43" s="127" t="s">
        <v>118</v>
      </c>
      <c r="C43" s="135">
        <f aca="true" t="shared" si="13" ref="C43:N43">C11/$R11</f>
        <v>0.10909934636059486</v>
      </c>
      <c r="D43" s="135">
        <f t="shared" si="13"/>
        <v>0.025358393670810206</v>
      </c>
      <c r="E43" s="135">
        <f t="shared" si="13"/>
        <v>0.2015857932560688</v>
      </c>
      <c r="F43" s="135">
        <f t="shared" si="13"/>
        <v>0.08496582758186481</v>
      </c>
      <c r="G43" s="135">
        <f t="shared" si="13"/>
        <v>0.030797864077454024</v>
      </c>
      <c r="H43" s="135">
        <f t="shared" si="13"/>
        <v>0.18725861468490465</v>
      </c>
      <c r="I43" s="135">
        <f t="shared" si="13"/>
        <v>0.026690966227008187</v>
      </c>
      <c r="J43" s="135">
        <f t="shared" si="13"/>
        <v>0.020240581470493936</v>
      </c>
      <c r="K43" s="135">
        <f t="shared" si="13"/>
        <v>0.0987201554113579</v>
      </c>
      <c r="L43" s="135">
        <f t="shared" si="13"/>
        <v>0.08217299796889196</v>
      </c>
      <c r="M43" s="135">
        <f t="shared" si="13"/>
        <v>0.10718015960233401</v>
      </c>
      <c r="N43" s="163">
        <f t="shared" si="13"/>
        <v>0.025929299688216563</v>
      </c>
      <c r="O43" s="171">
        <f t="shared" si="6"/>
        <v>0.13445774003140507</v>
      </c>
      <c r="P43" s="138">
        <f t="shared" si="6"/>
        <v>0.2865516208379336</v>
      </c>
      <c r="Q43" s="141">
        <f t="shared" si="7"/>
        <v>0.5789906391306613</v>
      </c>
      <c r="R43" s="174">
        <f t="shared" si="7"/>
        <v>1</v>
      </c>
    </row>
    <row r="44" spans="1:18" ht="15">
      <c r="A44" s="129" t="s">
        <v>145</v>
      </c>
      <c r="B44" s="127" t="s">
        <v>147</v>
      </c>
      <c r="C44" s="135">
        <f aca="true" t="shared" si="14" ref="C44:N44">C12/$R12</f>
        <v>0.3143304300260204</v>
      </c>
      <c r="D44" s="135">
        <f t="shared" si="14"/>
        <v>0.09210707259771003</v>
      </c>
      <c r="E44" s="135">
        <f t="shared" si="14"/>
        <v>0.07562076908345096</v>
      </c>
      <c r="F44" s="135">
        <f t="shared" si="14"/>
        <v>0.047060901156773215</v>
      </c>
      <c r="G44" s="135">
        <f t="shared" si="14"/>
        <v>0.02522183496362913</v>
      </c>
      <c r="H44" s="135">
        <f t="shared" si="14"/>
        <v>0.12201056007621287</v>
      </c>
      <c r="I44" s="135">
        <f t="shared" si="14"/>
        <v>0.021414204309034995</v>
      </c>
      <c r="J44" s="135">
        <f t="shared" si="14"/>
        <v>0.018109810742745123</v>
      </c>
      <c r="K44" s="135">
        <f t="shared" si="14"/>
        <v>0.07021106963686505</v>
      </c>
      <c r="L44" s="135">
        <f t="shared" si="14"/>
        <v>0.07311329553515031</v>
      </c>
      <c r="M44" s="135">
        <f t="shared" si="14"/>
        <v>0.11518520099275102</v>
      </c>
      <c r="N44" s="163">
        <f t="shared" si="14"/>
        <v>0.025614850879657026</v>
      </c>
      <c r="O44" s="171">
        <f t="shared" si="6"/>
        <v>0.4064375026237304</v>
      </c>
      <c r="P44" s="138">
        <f t="shared" si="6"/>
        <v>0.12268167024022421</v>
      </c>
      <c r="Q44" s="141">
        <f t="shared" si="7"/>
        <v>0.47088082713604557</v>
      </c>
      <c r="R44" s="174">
        <f t="shared" si="7"/>
        <v>1</v>
      </c>
    </row>
    <row r="45" spans="1:18" ht="15">
      <c r="A45" s="129" t="s">
        <v>174</v>
      </c>
      <c r="B45" s="127" t="s">
        <v>176</v>
      </c>
      <c r="C45" s="135">
        <f aca="true" t="shared" si="15" ref="C45:N45">C13/$R13</f>
        <v>0.27295070428940443</v>
      </c>
      <c r="D45" s="135">
        <f t="shared" si="15"/>
        <v>0.07965612887671253</v>
      </c>
      <c r="E45" s="135">
        <f t="shared" si="15"/>
        <v>0.030570413089831213</v>
      </c>
      <c r="F45" s="135">
        <f t="shared" si="15"/>
        <v>0.0391157355863463</v>
      </c>
      <c r="G45" s="135">
        <f t="shared" si="15"/>
        <v>0.02745808987360087</v>
      </c>
      <c r="H45" s="135">
        <f t="shared" si="15"/>
        <v>0.176730091167421</v>
      </c>
      <c r="I45" s="135">
        <f t="shared" si="15"/>
        <v>0.02678642366908242</v>
      </c>
      <c r="J45" s="135">
        <f t="shared" si="15"/>
        <v>0.020006688927000672</v>
      </c>
      <c r="K45" s="135">
        <f t="shared" si="15"/>
        <v>0.04794602145305482</v>
      </c>
      <c r="L45" s="135">
        <f t="shared" si="15"/>
        <v>0.08230824831305715</v>
      </c>
      <c r="M45" s="135">
        <f t="shared" si="15"/>
        <v>0.17349686847996362</v>
      </c>
      <c r="N45" s="163">
        <f t="shared" si="15"/>
        <v>0.022974586274524932</v>
      </c>
      <c r="O45" s="171">
        <f t="shared" si="6"/>
        <v>0.3526068331661169</v>
      </c>
      <c r="P45" s="138">
        <f t="shared" si="6"/>
        <v>0.06968614867617752</v>
      </c>
      <c r="Q45" s="141">
        <f t="shared" si="7"/>
        <v>0.5777070181577054</v>
      </c>
      <c r="R45" s="174">
        <f t="shared" si="7"/>
        <v>1</v>
      </c>
    </row>
    <row r="46" spans="1:18" ht="15.75" thickBot="1">
      <c r="A46" s="459" t="s">
        <v>416</v>
      </c>
      <c r="B46" s="460"/>
      <c r="C46" s="139">
        <f aca="true" t="shared" si="16" ref="C46:N46">C14/$R14</f>
        <v>0.07476867791544856</v>
      </c>
      <c r="D46" s="139">
        <f t="shared" si="16"/>
        <v>0.03798496950467588</v>
      </c>
      <c r="E46" s="139">
        <f t="shared" si="16"/>
        <v>0.15819000892126836</v>
      </c>
      <c r="F46" s="139">
        <f t="shared" si="16"/>
        <v>0.058356667784671114</v>
      </c>
      <c r="G46" s="139">
        <f t="shared" si="16"/>
        <v>0.05488293765454335</v>
      </c>
      <c r="H46" s="139">
        <f t="shared" si="16"/>
        <v>0.19364275575895826</v>
      </c>
      <c r="I46" s="139">
        <f t="shared" si="16"/>
        <v>0.028671634456859867</v>
      </c>
      <c r="J46" s="139">
        <f t="shared" si="16"/>
        <v>0.05276066668594754</v>
      </c>
      <c r="K46" s="139">
        <f t="shared" si="16"/>
        <v>0.09079842546913855</v>
      </c>
      <c r="L46" s="139">
        <f t="shared" si="16"/>
        <v>0.09429964040085173</v>
      </c>
      <c r="M46" s="139">
        <f t="shared" si="16"/>
        <v>0.12709236117514008</v>
      </c>
      <c r="N46" s="173">
        <f t="shared" si="16"/>
        <v>0.028551254272496638</v>
      </c>
      <c r="O46" s="176">
        <f t="shared" si="6"/>
        <v>0.11275364742012445</v>
      </c>
      <c r="P46" s="139">
        <f t="shared" si="6"/>
        <v>0.21654667670593947</v>
      </c>
      <c r="Q46" s="177">
        <f t="shared" si="7"/>
        <v>0.6706996758739361</v>
      </c>
      <c r="R46" s="175">
        <f t="shared" si="7"/>
        <v>1</v>
      </c>
    </row>
    <row r="51" spans="1:18" ht="21">
      <c r="A51" s="443" t="s">
        <v>476</v>
      </c>
      <c r="B51" s="443"/>
      <c r="C51" s="443"/>
      <c r="D51" s="443"/>
      <c r="E51" s="443"/>
      <c r="F51" s="443"/>
      <c r="G51" s="443"/>
      <c r="H51" s="443"/>
      <c r="I51" s="443"/>
      <c r="J51" s="443"/>
      <c r="K51" s="443"/>
      <c r="L51" s="443"/>
      <c r="M51" s="443"/>
      <c r="N51" s="443"/>
      <c r="O51" s="443"/>
      <c r="P51" s="443"/>
      <c r="Q51" s="443"/>
      <c r="R51" s="443"/>
    </row>
    <row r="52" spans="1:18" ht="66" customHeight="1">
      <c r="A52" s="444" t="str">
        <f>"Coeficiente de especialización regional por actividades y ramas de ecónomicas, en las 9 subregiones de Antioquia del año: "&amp;V2&amp;IF(OR(V2=2021,V2=2020)," provisional ",IF(V2=2022," preliminar ",""))</f>
        <v xml:space="preserve">Coeficiente de especialización regional por actividades y ramas de ecónomicas, en las 9 subregiones de Antioquia del año: 2021 provisional </v>
      </c>
      <c r="B52" s="444"/>
      <c r="C52" s="444"/>
      <c r="D52" s="444"/>
      <c r="E52" s="444"/>
      <c r="F52" s="444"/>
      <c r="G52" s="444"/>
      <c r="H52" s="444"/>
      <c r="I52" s="444"/>
      <c r="J52" s="444"/>
      <c r="K52" s="444"/>
      <c r="L52" s="444"/>
      <c r="M52" s="444"/>
      <c r="N52" s="444"/>
      <c r="O52" s="444"/>
      <c r="P52" s="444"/>
      <c r="Q52" s="444"/>
      <c r="R52" s="444"/>
    </row>
    <row r="53" ht="15.75" thickBot="1"/>
    <row r="54" spans="1:18" ht="243" thickBot="1">
      <c r="A54" s="41" t="s">
        <v>417</v>
      </c>
      <c r="B54" s="42" t="s">
        <v>352</v>
      </c>
      <c r="C54" s="1" t="s">
        <v>7</v>
      </c>
      <c r="D54" s="1" t="s">
        <v>8</v>
      </c>
      <c r="E54" s="1" t="s">
        <v>10</v>
      </c>
      <c r="F54" s="1" t="s">
        <v>11</v>
      </c>
      <c r="G54" s="1" t="s">
        <v>13</v>
      </c>
      <c r="H54" s="1" t="s">
        <v>14</v>
      </c>
      <c r="I54" s="1" t="s">
        <v>15</v>
      </c>
      <c r="J54" s="1" t="s">
        <v>16</v>
      </c>
      <c r="K54" s="1" t="s">
        <v>17</v>
      </c>
      <c r="L54" s="1" t="s">
        <v>18</v>
      </c>
      <c r="M54" s="1" t="s">
        <v>19</v>
      </c>
      <c r="N54" s="161" t="s">
        <v>20</v>
      </c>
      <c r="O54" s="169" t="s">
        <v>9</v>
      </c>
      <c r="P54" s="44" t="s">
        <v>12</v>
      </c>
      <c r="Q54" s="48" t="s">
        <v>21</v>
      </c>
      <c r="R54" s="229" t="s">
        <v>315</v>
      </c>
    </row>
    <row r="55" spans="1:18" ht="15">
      <c r="A55" s="128" t="s">
        <v>22</v>
      </c>
      <c r="B55" s="126" t="s">
        <v>24</v>
      </c>
      <c r="C55" s="223">
        <f>C37/C$46</f>
        <v>0.05179623249754531</v>
      </c>
      <c r="D55" s="223">
        <f aca="true" t="shared" si="17" ref="D55:R55">D37/D$46</f>
        <v>0.09027576139618476</v>
      </c>
      <c r="E55" s="223">
        <f t="shared" si="17"/>
        <v>1.181678104427357</v>
      </c>
      <c r="F55" s="223">
        <f t="shared" si="17"/>
        <v>1.0913252381100416</v>
      </c>
      <c r="G55" s="223">
        <f t="shared" si="17"/>
        <v>1.2254185804787012</v>
      </c>
      <c r="H55" s="223">
        <f t="shared" si="17"/>
        <v>1.0901730275037145</v>
      </c>
      <c r="I55" s="223">
        <f t="shared" si="17"/>
        <v>1.0968291006979887</v>
      </c>
      <c r="J55" s="223">
        <f t="shared" si="17"/>
        <v>1.3553950573395257</v>
      </c>
      <c r="K55" s="223">
        <f t="shared" si="17"/>
        <v>1.1208359326207682</v>
      </c>
      <c r="L55" s="223">
        <f t="shared" si="17"/>
        <v>1.070189363921293</v>
      </c>
      <c r="M55" s="223">
        <f t="shared" si="17"/>
        <v>1.002853363455606</v>
      </c>
      <c r="N55" s="224">
        <f t="shared" si="17"/>
        <v>1.0724798606272636</v>
      </c>
      <c r="O55" s="225">
        <f aca="true" t="shared" si="18" ref="O55:P64">O37/O$46</f>
        <v>0.06475939391371638</v>
      </c>
      <c r="P55" s="226">
        <f t="shared" si="18"/>
        <v>1.1573291174870843</v>
      </c>
      <c r="Q55" s="227">
        <f t="shared" si="17"/>
        <v>1.10643018712916</v>
      </c>
      <c r="R55" s="228">
        <f t="shared" si="17"/>
        <v>1</v>
      </c>
    </row>
    <row r="56" spans="1:18" ht="15">
      <c r="A56" s="129" t="s">
        <v>37</v>
      </c>
      <c r="B56" s="127" t="s">
        <v>39</v>
      </c>
      <c r="C56" s="145">
        <f aca="true" t="shared" si="19" ref="C56:R64">C38/C$46</f>
        <v>3.612221952672378</v>
      </c>
      <c r="D56" s="145">
        <f t="shared" si="19"/>
        <v>4.797044651258666</v>
      </c>
      <c r="E56" s="145">
        <f t="shared" si="19"/>
        <v>0.09169445509936189</v>
      </c>
      <c r="F56" s="145">
        <f t="shared" si="19"/>
        <v>0.40007552865343565</v>
      </c>
      <c r="G56" s="145">
        <f t="shared" si="19"/>
        <v>0.6191072068022728</v>
      </c>
      <c r="H56" s="145">
        <f t="shared" si="19"/>
        <v>0.9364341461058215</v>
      </c>
      <c r="I56" s="145">
        <f t="shared" si="19"/>
        <v>0.6941741074228702</v>
      </c>
      <c r="J56" s="145">
        <f t="shared" si="19"/>
        <v>0.22466909260806212</v>
      </c>
      <c r="K56" s="145">
        <f t="shared" si="19"/>
        <v>0.4937422382659986</v>
      </c>
      <c r="L56" s="145">
        <f t="shared" si="19"/>
        <v>0.7099962566566284</v>
      </c>
      <c r="M56" s="145">
        <f t="shared" si="19"/>
        <v>1.0158178845605985</v>
      </c>
      <c r="N56" s="178">
        <f t="shared" si="19"/>
        <v>0.7669054625565805</v>
      </c>
      <c r="O56" s="182">
        <f t="shared" si="18"/>
        <v>4.011370495571002</v>
      </c>
      <c r="P56" s="146">
        <f t="shared" si="18"/>
        <v>0.17479936409278496</v>
      </c>
      <c r="Q56" s="183">
        <f t="shared" si="19"/>
        <v>0.7601779789470545</v>
      </c>
      <c r="R56" s="180">
        <f t="shared" si="19"/>
        <v>1</v>
      </c>
    </row>
    <row r="57" spans="1:18" ht="15">
      <c r="A57" s="129" t="s">
        <v>46</v>
      </c>
      <c r="B57" s="127" t="s">
        <v>48</v>
      </c>
      <c r="C57" s="145">
        <f t="shared" si="19"/>
        <v>0.3842823265419299</v>
      </c>
      <c r="D57" s="145">
        <f t="shared" si="19"/>
        <v>9.729237494506693</v>
      </c>
      <c r="E57" s="145">
        <f t="shared" si="19"/>
        <v>0.22239378518664152</v>
      </c>
      <c r="F57" s="145">
        <f t="shared" si="19"/>
        <v>0.5068869059793367</v>
      </c>
      <c r="G57" s="145">
        <f t="shared" si="19"/>
        <v>1.162937374347604</v>
      </c>
      <c r="H57" s="145">
        <f t="shared" si="19"/>
        <v>0.7292067719934999</v>
      </c>
      <c r="I57" s="145">
        <f t="shared" si="19"/>
        <v>0.6664250799631131</v>
      </c>
      <c r="J57" s="145">
        <f t="shared" si="19"/>
        <v>0.2556551513450028</v>
      </c>
      <c r="K57" s="145">
        <f t="shared" si="19"/>
        <v>0.5630789173706592</v>
      </c>
      <c r="L57" s="145">
        <f t="shared" si="19"/>
        <v>1.4500058775710272</v>
      </c>
      <c r="M57" s="145">
        <f t="shared" si="19"/>
        <v>0.7029674832438968</v>
      </c>
      <c r="N57" s="178">
        <f t="shared" si="19"/>
        <v>0.7744547095057872</v>
      </c>
      <c r="O57" s="182">
        <f t="shared" si="18"/>
        <v>3.53245398395254</v>
      </c>
      <c r="P57" s="146">
        <f t="shared" si="18"/>
        <v>0.2990611845190658</v>
      </c>
      <c r="Q57" s="183">
        <f t="shared" si="19"/>
        <v>0.8005702740598595</v>
      </c>
      <c r="R57" s="180">
        <f t="shared" si="19"/>
        <v>1</v>
      </c>
    </row>
    <row r="58" spans="1:18" ht="15">
      <c r="A58" s="129" t="s">
        <v>56</v>
      </c>
      <c r="B58" s="127" t="s">
        <v>58</v>
      </c>
      <c r="C58" s="145">
        <f t="shared" si="19"/>
        <v>3.9026758895893265</v>
      </c>
      <c r="D58" s="145">
        <f t="shared" si="19"/>
        <v>5.204850722346105</v>
      </c>
      <c r="E58" s="145">
        <f t="shared" si="19"/>
        <v>0.1717481261993438</v>
      </c>
      <c r="F58" s="145">
        <f t="shared" si="19"/>
        <v>0.25249810233923675</v>
      </c>
      <c r="G58" s="145">
        <f t="shared" si="19"/>
        <v>0.450894688848261</v>
      </c>
      <c r="H58" s="145">
        <f t="shared" si="19"/>
        <v>0.6985899478096114</v>
      </c>
      <c r="I58" s="145">
        <f t="shared" si="19"/>
        <v>0.7147905563865788</v>
      </c>
      <c r="J58" s="145">
        <f t="shared" si="19"/>
        <v>0.1958344261289046</v>
      </c>
      <c r="K58" s="145">
        <f t="shared" si="19"/>
        <v>0.7136481111471704</v>
      </c>
      <c r="L58" s="145">
        <f t="shared" si="19"/>
        <v>0.7373018740372389</v>
      </c>
      <c r="M58" s="145">
        <f t="shared" si="19"/>
        <v>0.9155818502148513</v>
      </c>
      <c r="N58" s="178">
        <f t="shared" si="19"/>
        <v>0.9475394640258589</v>
      </c>
      <c r="O58" s="182">
        <f t="shared" si="18"/>
        <v>4.341358561447572</v>
      </c>
      <c r="P58" s="146">
        <f t="shared" si="18"/>
        <v>0.19350925226647317</v>
      </c>
      <c r="Q58" s="183">
        <f t="shared" si="19"/>
        <v>0.6986617390823403</v>
      </c>
      <c r="R58" s="180">
        <f t="shared" si="19"/>
        <v>1</v>
      </c>
    </row>
    <row r="59" spans="1:18" ht="15">
      <c r="A59" s="129" t="s">
        <v>71</v>
      </c>
      <c r="B59" s="127" t="s">
        <v>73</v>
      </c>
      <c r="C59" s="145">
        <f t="shared" si="19"/>
        <v>2.144749623695353</v>
      </c>
      <c r="D59" s="145">
        <f t="shared" si="19"/>
        <v>1.6371371405775708</v>
      </c>
      <c r="E59" s="145">
        <f t="shared" si="19"/>
        <v>1.450073976436804</v>
      </c>
      <c r="F59" s="145">
        <f t="shared" si="19"/>
        <v>0.6783949054664501</v>
      </c>
      <c r="G59" s="145">
        <f t="shared" si="19"/>
        <v>0.5326935519932138</v>
      </c>
      <c r="H59" s="145">
        <f t="shared" si="19"/>
        <v>0.7139941181262119</v>
      </c>
      <c r="I59" s="145">
        <f t="shared" si="19"/>
        <v>0.6760462321007862</v>
      </c>
      <c r="J59" s="145">
        <f t="shared" si="19"/>
        <v>0.3133449615203501</v>
      </c>
      <c r="K59" s="145">
        <f t="shared" si="19"/>
        <v>0.6950312460301349</v>
      </c>
      <c r="L59" s="145">
        <f t="shared" si="19"/>
        <v>0.9618149466011967</v>
      </c>
      <c r="M59" s="145">
        <f t="shared" si="19"/>
        <v>0.9962104776655971</v>
      </c>
      <c r="N59" s="178">
        <f t="shared" si="19"/>
        <v>0.8633146837455218</v>
      </c>
      <c r="O59" s="182">
        <f t="shared" si="18"/>
        <v>1.973742785933576</v>
      </c>
      <c r="P59" s="146">
        <f t="shared" si="18"/>
        <v>1.2421159515618585</v>
      </c>
      <c r="Q59" s="183">
        <f t="shared" si="19"/>
        <v>0.7581295156585824</v>
      </c>
      <c r="R59" s="180">
        <f t="shared" si="19"/>
        <v>1</v>
      </c>
    </row>
    <row r="60" spans="1:18" ht="15">
      <c r="A60" s="130" t="s">
        <v>93</v>
      </c>
      <c r="B60" s="127" t="s">
        <v>95</v>
      </c>
      <c r="C60" s="145">
        <f t="shared" si="19"/>
        <v>3.6262845349668757</v>
      </c>
      <c r="D60" s="145">
        <f t="shared" si="19"/>
        <v>4.141541201427151</v>
      </c>
      <c r="E60" s="145">
        <f t="shared" si="19"/>
        <v>0.14899334933401676</v>
      </c>
      <c r="F60" s="145">
        <f t="shared" si="19"/>
        <v>0.45659247217005605</v>
      </c>
      <c r="G60" s="145">
        <f t="shared" si="19"/>
        <v>0.7363024400379538</v>
      </c>
      <c r="H60" s="145">
        <f t="shared" si="19"/>
        <v>0.6965335341776364</v>
      </c>
      <c r="I60" s="145">
        <f t="shared" si="19"/>
        <v>0.7691177703156556</v>
      </c>
      <c r="J60" s="145">
        <f t="shared" si="19"/>
        <v>0.2389053020382726</v>
      </c>
      <c r="K60" s="145">
        <f t="shared" si="19"/>
        <v>0.7868238125261606</v>
      </c>
      <c r="L60" s="145">
        <f t="shared" si="19"/>
        <v>0.8167845172787066</v>
      </c>
      <c r="M60" s="145">
        <f t="shared" si="19"/>
        <v>1.097559458626719</v>
      </c>
      <c r="N60" s="178">
        <f t="shared" si="19"/>
        <v>0.820792509767121</v>
      </c>
      <c r="O60" s="182">
        <f t="shared" si="18"/>
        <v>3.7998665805183447</v>
      </c>
      <c r="P60" s="146">
        <f t="shared" si="18"/>
        <v>0.23188753221993053</v>
      </c>
      <c r="Q60" s="183">
        <f t="shared" si="19"/>
        <v>0.7773027595184687</v>
      </c>
      <c r="R60" s="180">
        <f t="shared" si="19"/>
        <v>1</v>
      </c>
    </row>
    <row r="61" spans="1:18" ht="15">
      <c r="A61" s="130" t="s">
        <v>116</v>
      </c>
      <c r="B61" s="127" t="s">
        <v>118</v>
      </c>
      <c r="C61" s="145">
        <f t="shared" si="19"/>
        <v>1.4591584257243229</v>
      </c>
      <c r="D61" s="145">
        <f t="shared" si="19"/>
        <v>0.6675902074289841</v>
      </c>
      <c r="E61" s="145">
        <f t="shared" si="19"/>
        <v>1.2743269605376826</v>
      </c>
      <c r="F61" s="145">
        <f t="shared" si="19"/>
        <v>1.455974626505033</v>
      </c>
      <c r="G61" s="145">
        <f t="shared" si="19"/>
        <v>0.5611555320035697</v>
      </c>
      <c r="H61" s="145">
        <f t="shared" si="19"/>
        <v>0.967031345691029</v>
      </c>
      <c r="I61" s="145">
        <f t="shared" si="19"/>
        <v>0.930918893625271</v>
      </c>
      <c r="J61" s="145">
        <f t="shared" si="19"/>
        <v>0.38363013096430193</v>
      </c>
      <c r="K61" s="145">
        <f t="shared" si="19"/>
        <v>1.0872452347195367</v>
      </c>
      <c r="L61" s="145">
        <f t="shared" si="19"/>
        <v>0.8714030893393498</v>
      </c>
      <c r="M61" s="145">
        <f t="shared" si="19"/>
        <v>0.8433249536896558</v>
      </c>
      <c r="N61" s="178">
        <f t="shared" si="19"/>
        <v>0.9081667460470976</v>
      </c>
      <c r="O61" s="182">
        <f t="shared" si="18"/>
        <v>1.1924912684235422</v>
      </c>
      <c r="P61" s="146">
        <f t="shared" si="18"/>
        <v>1.3232787738740395</v>
      </c>
      <c r="Q61" s="183">
        <f t="shared" si="19"/>
        <v>0.8632636334231473</v>
      </c>
      <c r="R61" s="180">
        <f t="shared" si="19"/>
        <v>1</v>
      </c>
    </row>
    <row r="62" spans="1:18" ht="15">
      <c r="A62" s="129" t="s">
        <v>145</v>
      </c>
      <c r="B62" s="127" t="s">
        <v>147</v>
      </c>
      <c r="C62" s="145">
        <f t="shared" si="19"/>
        <v>4.204038894220893</v>
      </c>
      <c r="D62" s="145">
        <f t="shared" si="19"/>
        <v>2.424829446983545</v>
      </c>
      <c r="E62" s="145">
        <f t="shared" si="19"/>
        <v>0.47803758024369064</v>
      </c>
      <c r="F62" s="145">
        <f t="shared" si="19"/>
        <v>0.8064357158023847</v>
      </c>
      <c r="G62" s="145">
        <f t="shared" si="19"/>
        <v>0.45955694140109865</v>
      </c>
      <c r="H62" s="145">
        <f t="shared" si="19"/>
        <v>0.6300806843922869</v>
      </c>
      <c r="I62" s="145">
        <f t="shared" si="19"/>
        <v>0.7468776968838452</v>
      </c>
      <c r="J62" s="145">
        <f t="shared" si="19"/>
        <v>0.34324453954575507</v>
      </c>
      <c r="K62" s="145">
        <f t="shared" si="19"/>
        <v>0.773263074487223</v>
      </c>
      <c r="L62" s="145">
        <f t="shared" si="19"/>
        <v>0.7753295264367724</v>
      </c>
      <c r="M62" s="145">
        <f t="shared" si="19"/>
        <v>0.9063109688710531</v>
      </c>
      <c r="N62" s="178">
        <f t="shared" si="19"/>
        <v>0.8971532611207121</v>
      </c>
      <c r="O62" s="182">
        <f t="shared" si="18"/>
        <v>3.6046505982137194</v>
      </c>
      <c r="P62" s="146">
        <f t="shared" si="18"/>
        <v>0.566536841416506</v>
      </c>
      <c r="Q62" s="183">
        <f t="shared" si="19"/>
        <v>0.7020740341382717</v>
      </c>
      <c r="R62" s="180">
        <f t="shared" si="19"/>
        <v>1</v>
      </c>
    </row>
    <row r="63" spans="1:18" ht="15">
      <c r="A63" s="129" t="s">
        <v>174</v>
      </c>
      <c r="B63" s="127" t="s">
        <v>176</v>
      </c>
      <c r="C63" s="145">
        <f t="shared" si="19"/>
        <v>3.650602256175616</v>
      </c>
      <c r="D63" s="145">
        <f t="shared" si="19"/>
        <v>2.0970433809853923</v>
      </c>
      <c r="E63" s="145">
        <f t="shared" si="19"/>
        <v>0.19325122552490784</v>
      </c>
      <c r="F63" s="145">
        <f t="shared" si="19"/>
        <v>0.6702873394121563</v>
      </c>
      <c r="G63" s="145">
        <f t="shared" si="19"/>
        <v>0.500302845420444</v>
      </c>
      <c r="H63" s="145">
        <f t="shared" si="19"/>
        <v>0.9126604838624083</v>
      </c>
      <c r="I63" s="145">
        <f t="shared" si="19"/>
        <v>0.9342482274383769</v>
      </c>
      <c r="J63" s="145">
        <f t="shared" si="19"/>
        <v>0.3791970455204525</v>
      </c>
      <c r="K63" s="145">
        <f t="shared" si="19"/>
        <v>0.5280490405568892</v>
      </c>
      <c r="L63" s="145">
        <f t="shared" si="19"/>
        <v>0.8728373508443806</v>
      </c>
      <c r="M63" s="145">
        <f t="shared" si="19"/>
        <v>1.3651242834404158</v>
      </c>
      <c r="N63" s="178">
        <f t="shared" si="19"/>
        <v>0.8046787036132526</v>
      </c>
      <c r="O63" s="182">
        <f t="shared" si="18"/>
        <v>3.127232167064984</v>
      </c>
      <c r="P63" s="146">
        <f t="shared" si="18"/>
        <v>0.3218065949393818</v>
      </c>
      <c r="Q63" s="183">
        <f t="shared" si="19"/>
        <v>0.8613497798473524</v>
      </c>
      <c r="R63" s="180">
        <f t="shared" si="19"/>
        <v>1</v>
      </c>
    </row>
    <row r="64" spans="1:18" ht="15.75" thickBot="1">
      <c r="A64" s="459" t="s">
        <v>416</v>
      </c>
      <c r="B64" s="460"/>
      <c r="C64" s="147">
        <f t="shared" si="19"/>
        <v>1</v>
      </c>
      <c r="D64" s="147">
        <f t="shared" si="19"/>
        <v>1</v>
      </c>
      <c r="E64" s="147">
        <f t="shared" si="19"/>
        <v>1</v>
      </c>
      <c r="F64" s="147">
        <f t="shared" si="19"/>
        <v>1</v>
      </c>
      <c r="G64" s="147">
        <f t="shared" si="19"/>
        <v>1</v>
      </c>
      <c r="H64" s="147">
        <f t="shared" si="19"/>
        <v>1</v>
      </c>
      <c r="I64" s="147">
        <f t="shared" si="19"/>
        <v>1</v>
      </c>
      <c r="J64" s="147">
        <f t="shared" si="19"/>
        <v>1</v>
      </c>
      <c r="K64" s="147">
        <f t="shared" si="19"/>
        <v>1</v>
      </c>
      <c r="L64" s="147">
        <f t="shared" si="19"/>
        <v>1</v>
      </c>
      <c r="M64" s="147">
        <f t="shared" si="19"/>
        <v>1</v>
      </c>
      <c r="N64" s="179">
        <f t="shared" si="19"/>
        <v>1</v>
      </c>
      <c r="O64" s="184">
        <f t="shared" si="18"/>
        <v>1</v>
      </c>
      <c r="P64" s="147">
        <f t="shared" si="18"/>
        <v>1</v>
      </c>
      <c r="Q64" s="148">
        <f t="shared" si="19"/>
        <v>1</v>
      </c>
      <c r="R64" s="181">
        <f t="shared" si="19"/>
        <v>1</v>
      </c>
    </row>
  </sheetData>
  <mergeCells count="12">
    <mergeCell ref="A51:R51"/>
    <mergeCell ref="A52:R52"/>
    <mergeCell ref="A64:B64"/>
    <mergeCell ref="A46:B46"/>
    <mergeCell ref="A33:R33"/>
    <mergeCell ref="A34:R34"/>
    <mergeCell ref="A30:B30"/>
    <mergeCell ref="A1:U1"/>
    <mergeCell ref="A2:U2"/>
    <mergeCell ref="A14:B14"/>
    <mergeCell ref="A17:T17"/>
    <mergeCell ref="A18:T18"/>
  </mergeCells>
  <conditionalFormatting sqref="C55:N55">
    <cfRule type="colorScale" priority="9">
      <colorScale>
        <cfvo type="min" val="0"/>
        <cfvo type="max"/>
        <color rgb="FFFCFCFF"/>
        <color rgb="FF63BE7B"/>
      </colorScale>
    </cfRule>
  </conditionalFormatting>
  <conditionalFormatting sqref="C56:N56">
    <cfRule type="colorScale" priority="8">
      <colorScale>
        <cfvo type="min" val="0"/>
        <cfvo type="max"/>
        <color rgb="FFFCFCFF"/>
        <color rgb="FF63BE7B"/>
      </colorScale>
    </cfRule>
  </conditionalFormatting>
  <conditionalFormatting sqref="C57:N57">
    <cfRule type="colorScale" priority="7">
      <colorScale>
        <cfvo type="min" val="0"/>
        <cfvo type="max"/>
        <color rgb="FFFCFCFF"/>
        <color rgb="FF63BE7B"/>
      </colorScale>
    </cfRule>
  </conditionalFormatting>
  <conditionalFormatting sqref="C58:N58">
    <cfRule type="colorScale" priority="6">
      <colorScale>
        <cfvo type="min" val="0"/>
        <cfvo type="max"/>
        <color rgb="FFFCFCFF"/>
        <color rgb="FF63BE7B"/>
      </colorScale>
    </cfRule>
  </conditionalFormatting>
  <conditionalFormatting sqref="C59:N59">
    <cfRule type="colorScale" priority="5">
      <colorScale>
        <cfvo type="min" val="0"/>
        <cfvo type="max"/>
        <color rgb="FFFCFCFF"/>
        <color rgb="FF63BE7B"/>
      </colorScale>
    </cfRule>
  </conditionalFormatting>
  <conditionalFormatting sqref="C60:N60">
    <cfRule type="colorScale" priority="4">
      <colorScale>
        <cfvo type="min" val="0"/>
        <cfvo type="max"/>
        <color rgb="FFFCFCFF"/>
        <color rgb="FF63BE7B"/>
      </colorScale>
    </cfRule>
  </conditionalFormatting>
  <conditionalFormatting sqref="C61:N61">
    <cfRule type="colorScale" priority="3">
      <colorScale>
        <cfvo type="min" val="0"/>
        <cfvo type="max"/>
        <color rgb="FFFCFCFF"/>
        <color rgb="FF63BE7B"/>
      </colorScale>
    </cfRule>
  </conditionalFormatting>
  <conditionalFormatting sqref="C62:N62">
    <cfRule type="colorScale" priority="2">
      <colorScale>
        <cfvo type="min" val="0"/>
        <cfvo type="max"/>
        <color rgb="FFFCFCFF"/>
        <color rgb="FF63BE7B"/>
      </colorScale>
    </cfRule>
  </conditionalFormatting>
  <conditionalFormatting sqref="C63:N63">
    <cfRule type="colorScale" priority="1">
      <colorScale>
        <cfvo type="min" val="0"/>
        <cfvo type="max"/>
        <color rgb="FFFCFCFF"/>
        <color rgb="FF63BE7B"/>
      </colorScale>
    </cfRule>
  </conditionalFormatting>
  <dataValidations count="1">
    <dataValidation type="list" allowBlank="1" showInputMessage="1" showErrorMessage="1" prompt="Seleccione el año del cual desea los resultados" sqref="V2">
      <formula1>'PIB-Mpal 2015-2022 Corrient '!$AE$4:$AE$11</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78"/>
  <sheetViews>
    <sheetView showGridLines="0" tabSelected="1" zoomScale="70" zoomScaleNormal="70" workbookViewId="0" topLeftCell="A1">
      <pane ySplit="1" topLeftCell="A2" activePane="bottomLeft" state="frozen"/>
      <selection pane="bottomLeft" activeCell="L7" sqref="L7"/>
    </sheetView>
  </sheetViews>
  <sheetFormatPr defaultColWidth="11.421875" defaultRowHeight="15"/>
  <cols>
    <col min="1" max="1" width="32.28125" style="0" customWidth="1"/>
    <col min="2" max="2" width="13.00390625" style="0" customWidth="1"/>
    <col min="9" max="9" width="12.57421875" style="0" customWidth="1"/>
    <col min="10" max="10" width="13.57421875" style="0" customWidth="1"/>
  </cols>
  <sheetData>
    <row r="1" spans="1:23" ht="52.15" customHeight="1" thickBot="1">
      <c r="A1" s="232" t="s">
        <v>427</v>
      </c>
      <c r="B1" s="231" t="s">
        <v>101</v>
      </c>
      <c r="C1" s="149" t="str">
        <f>INDEX('PIB-Mpal 2015-2022 Corrient '!$E$5:$E$129,MATCH(B1,'PIB-Mpal 2015-2022 Corrient '!G5:G129,0))</f>
        <v>05125</v>
      </c>
      <c r="D1" s="149" t="str">
        <f>INDEX('PIB-Mpal 2015-2022 Corrient '!$C$5:$C$129,MATCH(B1,'PIB-Mpal 2015-2022 Corrient '!G5:G129,0))</f>
        <v>SR06</v>
      </c>
      <c r="I1" s="149" t="str">
        <f>"PIB precios corrientes Municipio de "&amp;B1&amp;", Subregión "&amp;INDEX('PIB-Mpal 2015-2022 Corrient '!F5:F129,MATCH(B1,'PIB-Mpal 2015-2022 Corrient '!G5:G129,0))&amp;" y Departamental 2015 - 2022 (miles de Millones de pesos)"</f>
        <v>PIB precios corrientes Municipio de Caicedo, Subregión Occidente y Departamental 2015 - 2022 (miles de Millones de pesos)</v>
      </c>
      <c r="J1" s="149" t="str">
        <f>"Participación del municipio de "&amp;B1&amp;" en el PIB de la Subregión "&amp;INDEX('PIB-Mpal 2015-2022 Corrient '!F5:F129,MATCH(B1,'PIB-Mpal 2015-2022 Corrient '!G5:G129,0))&amp;" 2015 - 2022"</f>
        <v>Participación del municipio de Caicedo en el PIB de la Subregión Occidente 2015 - 2022</v>
      </c>
      <c r="K1" s="149" t="str">
        <f>"Participación del municipio de "&amp;B1&amp;" en el PIB Departamental "&amp;INDEX('PIB-Mpal 2015-2022 Corrient '!F5:F129,MATCH(B1,'PIB-Mpal 2015-2022 Corrient '!G5:G129,0))&amp;" 2015 - 2022"</f>
        <v>Participación del municipio de Caicedo en el PIB Departamental Occidente 2015 - 2022</v>
      </c>
      <c r="L1" s="149" t="str">
        <f>"Tasas de Crecimiento del PIB a precios constantes Municipio de "&amp;B1&amp;", Subregión "&amp;INDEX('PIB-Mpal 2015-2022 Corrient '!F5:F129,MATCH(B1,'PIB-Mpal 2015-2022 Corrient '!G5:G129,0))&amp;" y Departamental entre el 2016 - 2022"</f>
        <v>Tasas de Crecimiento del PIB a precios constantes Municipio de Caicedo, Subregión Occidente y Departamental entre el 2016 - 2022</v>
      </c>
      <c r="M1" s="149" t="str">
        <f>"Distribución porcentual del valor agregado por sector económico del Municipio de "&amp;B1</f>
        <v>Distribución porcentual del valor agregado por sector económico del Municipio de Caicedo</v>
      </c>
      <c r="N1" s="149" t="str">
        <f>"Distribución del Valor Agregado en precios corrientes por ramas de actividad económica del Municipio de "&amp;B1&amp;" "&amp;$L$89</f>
        <v>Distribución del Valor Agregado en precios corrientes por ramas de actividad económica del Municipio de Caicedo 2016</v>
      </c>
      <c r="O1" s="149" t="str">
        <f>"Proporción de las ramas de actividad económica del sector primario en el valor agregado total en precios corrientes del Municipio de "&amp;B1&amp;" 2015 - 2022"</f>
        <v>Proporción de las ramas de actividad económica del sector primario en el valor agregado total en precios corrientes del Municipio de Caicedo 2015 - 2022</v>
      </c>
      <c r="P1" s="149" t="str">
        <f>"Proporción de las ramas de actividad económica del sector secundario en el valor agregado total en precios corrientes del Municipio de "&amp;B1&amp;" 2015 - 2022"</f>
        <v>Proporción de las ramas de actividad económica del sector secundario en el valor agregado total en precios corrientes del Municipio de Caicedo 2015 - 2022</v>
      </c>
      <c r="Q1" s="149" t="str">
        <f>"Proporción de las ramas de actividad económica del sector terciario en el valor agregado total en precios corrientes del Municipio de "&amp;B1&amp;" 2015 - 2022"</f>
        <v>Proporción de las ramas de actividad económica del sector terciario en el valor agregado total en precios corrientes del Municipio de Caicedo 2015 - 2022</v>
      </c>
      <c r="R1" s="149" t="str">
        <f>"Valor agregado por sectores económicos en precios constantes del Municipio de "&amp;B1&amp;" 2015 - 2022"</f>
        <v>Valor agregado por sectores económicos en precios constantes del Municipio de Caicedo 2015 - 2022</v>
      </c>
      <c r="S1" s="149" t="str">
        <f>"Tasa de variación del valor agregado por sectores económicos en precios constantes del Municipio de "&amp;B1&amp;" 2015 - 2022"</f>
        <v>Tasa de variación del valor agregado por sectores económicos en precios constantes del Municipio de Caicedo 2015 - 2022</v>
      </c>
      <c r="T1" s="149" t="str">
        <f>"Valor Agregado sector económico primario en precios constantes,  por ramas de actividad económica del Municipio de "&amp;B1&amp;"2015 - 2022 (miles de Millones de pesos)"</f>
        <v>Valor Agregado sector económico primario en precios constantes,  por ramas de actividad económica del Municipio de Caicedo2015 - 2022 (miles de Millones de pesos)</v>
      </c>
      <c r="U1" s="149" t="str">
        <f>"Valor Agregado sector económico secundario en precios constantes,  por ramas de actividad económica del Municipio de "&amp;B1&amp;"2015 - 2022 (miles de Millones de pesos)"</f>
        <v>Valor Agregado sector económico secundario en precios constantes,  por ramas de actividad económica del Municipio de Caicedo2015 - 2022 (miles de Millones de pesos)</v>
      </c>
      <c r="V1" s="149" t="str">
        <f>"Valor Agregado sector económico terciario en precios constantes,  por ramas de actividad económica del Municipio de "&amp;B1&amp;"2015 - 2022 (miles de Millones de pesos)"</f>
        <v>Valor Agregado sector económico terciario en precios constantes,  por ramas de actividad económica del Municipio de Caicedo2015 - 2022 (miles de Millones de pesos)</v>
      </c>
      <c r="W1" s="149"/>
    </row>
    <row r="3" spans="1:9" ht="15.75">
      <c r="A3" s="462" t="s">
        <v>480</v>
      </c>
      <c r="B3" s="462"/>
      <c r="C3" s="462"/>
      <c r="D3" s="462"/>
      <c r="E3" s="462"/>
      <c r="F3" s="462"/>
      <c r="G3" s="462"/>
      <c r="H3" s="462"/>
      <c r="I3" s="462"/>
    </row>
    <row r="4" spans="1:9" ht="18" customHeight="1" thickBot="1">
      <c r="A4" s="464" t="s">
        <v>524</v>
      </c>
      <c r="B4" s="464"/>
      <c r="C4" s="464"/>
      <c r="D4" s="464"/>
      <c r="E4" s="464"/>
      <c r="F4" s="464"/>
      <c r="G4" s="464"/>
      <c r="H4" s="464"/>
      <c r="I4" s="464"/>
    </row>
    <row r="5" spans="1:9" ht="15">
      <c r="A5" s="233" t="s">
        <v>428</v>
      </c>
      <c r="B5" s="234">
        <v>2015</v>
      </c>
      <c r="C5" s="234">
        <v>2016</v>
      </c>
      <c r="D5" s="234">
        <v>2017</v>
      </c>
      <c r="E5" s="234">
        <v>2018</v>
      </c>
      <c r="F5" s="234">
        <v>2019</v>
      </c>
      <c r="G5" s="234" t="s">
        <v>521</v>
      </c>
      <c r="H5" s="234" t="s">
        <v>523</v>
      </c>
      <c r="I5" s="236" t="s">
        <v>522</v>
      </c>
    </row>
    <row r="6" spans="1:9" ht="15">
      <c r="A6" s="237" t="str">
        <f>"PIB Municipal "&amp;B1</f>
        <v>PIB Municipal Caicedo</v>
      </c>
      <c r="B6" s="235">
        <f>SUMIFS('PIB-Mpal 2015-2022 Corrient '!$Y$5:$Y$1012,'PIB-Mpal 2015-2022 Corrient '!$A$5:$A$1012,LEFT(B5,4),'PIB-Mpal 2015-2022 Corrient '!$E$5:$E$1012,$C$1)</f>
        <v>78.27728692665931</v>
      </c>
      <c r="C6" s="235">
        <f>SUMIFS('PIB-Mpal 2015-2022 Corrient '!$Y$5:$Y$1012,'PIB-Mpal 2015-2022 Corrient '!$A$5:$A$1012,LEFT(C5,4),'PIB-Mpal 2015-2022 Corrient '!$E$5:$E$1012,$C$1)</f>
        <v>87.12560237515297</v>
      </c>
      <c r="D6" s="235">
        <f>SUMIFS('PIB-Mpal 2015-2022 Corrient '!$Y$5:$Y$1012,'PIB-Mpal 2015-2022 Corrient '!$A$5:$A$1012,LEFT(D5,4),'PIB-Mpal 2015-2022 Corrient '!$E$5:$E$1012,$C$1)</f>
        <v>115.69185519281892</v>
      </c>
      <c r="E6" s="235">
        <f>SUMIFS('PIB-Mpal 2015-2022 Corrient '!$Y$5:$Y$1012,'PIB-Mpal 2015-2022 Corrient '!$A$5:$A$1012,LEFT(E5,4),'PIB-Mpal 2015-2022 Corrient '!$E$5:$E$1012,$C$1)</f>
        <v>113.6011787889345</v>
      </c>
      <c r="F6" s="235">
        <f>SUMIFS('PIB-Mpal 2015-2022 Corrient '!$Y$5:$Y$1012,'PIB-Mpal 2015-2022 Corrient '!$A$5:$A$1012,LEFT(F5,4),'PIB-Mpal 2015-2022 Corrient '!$E$5:$E$1012,$C$1)</f>
        <v>109.00596997851996</v>
      </c>
      <c r="G6" s="235">
        <f>SUMIFS('PIB-Mpal 2015-2022 Corrient '!$Y$5:$Y$1012,'PIB-Mpal 2015-2022 Corrient '!$A$5:$A$1012,LEFT(G5,4),'PIB-Mpal 2015-2022 Corrient '!$E$5:$E$1012,$C$1)</f>
        <v>108.69532067927004</v>
      </c>
      <c r="H6" s="235">
        <f>SUMIFS('PIB-Mpal 2015-2022 Corrient '!$Y$5:$Y$1012,'PIB-Mpal 2015-2022 Corrient '!$A$5:$A$1012,LEFT(H5,4),'PIB-Mpal 2015-2022 Corrient '!$E$5:$E$1012,$C$1)</f>
        <v>134.3481914913544</v>
      </c>
      <c r="I6" s="238">
        <f>SUMIFS('PIB-Mpal 2015-2022 Corrient '!$Y$5:$Y$1012,'PIB-Mpal 2015-2022 Corrient '!$A$5:$A$1012,LEFT(I5,4),'PIB-Mpal 2015-2022 Corrient '!$E$5:$E$1012,$C$1)</f>
        <v>166.355603761749</v>
      </c>
    </row>
    <row r="7" spans="1:9" ht="15">
      <c r="A7" s="237" t="str">
        <f>"PIB Subregión "&amp;INDEX('PIB-Mpal 2015-2022 Corrient '!F5:F129,MATCH(B1,'PIB-Mpal 2015-2022 Corrient '!G5:G129,0))</f>
        <v>PIB Subregión Occidente</v>
      </c>
      <c r="B7" s="235">
        <f>SUMIFS('PIB-Mpal 2015-2022 Corrient '!$Y$5:$Y$1012,'PIB-Mpal 2015-2022 Corrient '!$A$5:$A$1012,LEFT(B5,4),'PIB-Mpal 2015-2022 Corrient '!$C$5:$C$1012,$D$1)</f>
        <v>2063.693903518275</v>
      </c>
      <c r="C7" s="235">
        <f>SUMIFS('PIB-Mpal 2015-2022 Corrient '!$Y$5:$Y$1012,'PIB-Mpal 2015-2022 Corrient '!$A$5:$A$1012,LEFT(C5,4),'PIB-Mpal 2015-2022 Corrient '!$C$5:$C$1012,$D$1)</f>
        <v>2186.692346558122</v>
      </c>
      <c r="D7" s="235">
        <f>SUMIFS('PIB-Mpal 2015-2022 Corrient '!$Y$5:$Y$1012,'PIB-Mpal 2015-2022 Corrient '!$A$5:$A$1012,LEFT(D5,4),'PIB-Mpal 2015-2022 Corrient '!$C$5:$C$1012,$D$1)</f>
        <v>2429.8436563528044</v>
      </c>
      <c r="E7" s="235">
        <f>SUMIFS('PIB-Mpal 2015-2022 Corrient '!$Y$5:$Y$1012,'PIB-Mpal 2015-2022 Corrient '!$A$5:$A$1012,LEFT(E5,4),'PIB-Mpal 2015-2022 Corrient '!$C$5:$C$1012,$D$1)</f>
        <v>2576.4141439313476</v>
      </c>
      <c r="F7" s="235">
        <f>SUMIFS('PIB-Mpal 2015-2022 Corrient '!$Y$5:$Y$1012,'PIB-Mpal 2015-2022 Corrient '!$A$5:$A$1012,LEFT(F5,4),'PIB-Mpal 2015-2022 Corrient '!$C$5:$C$1012,$D$1)</f>
        <v>2884.2578861142556</v>
      </c>
      <c r="G7" s="235">
        <f>SUMIFS('PIB-Mpal 2015-2022 Corrient '!$Y$5:$Y$1012,'PIB-Mpal 2015-2022 Corrient '!$A$5:$A$1012,LEFT(G5,4),'PIB-Mpal 2015-2022 Corrient '!$C$5:$C$1012,$D$1)</f>
        <v>3149.5792358021636</v>
      </c>
      <c r="H7" s="235">
        <f>SUMIFS('PIB-Mpal 2015-2022 Corrient '!$Y$5:$Y$1012,'PIB-Mpal 2015-2022 Corrient '!$A$5:$A$1012,LEFT(H5,4),'PIB-Mpal 2015-2022 Corrient '!$C$5:$C$1012,$D$1)</f>
        <v>4189.772045409076</v>
      </c>
      <c r="I7" s="238">
        <f>SUMIFS('PIB-Mpal 2015-2022 Corrient '!$Y$5:$Y$1012,'PIB-Mpal 2015-2022 Corrient '!$A$5:$A$1012,LEFT(I5,4),'PIB-Mpal 2015-2022 Corrient '!$C$5:$C$1012,$D$1)</f>
        <v>5222.538468079508</v>
      </c>
    </row>
    <row r="8" spans="1:9" ht="15.75" thickBot="1">
      <c r="A8" s="239" t="s">
        <v>317</v>
      </c>
      <c r="B8" s="240">
        <f>SUMIFS('PIB-Mpal 2015-2022 Corrient '!$Y$5:$Y$1012,'PIB-Mpal 2015-2022 Corrient '!$A$5:$A$1012,LEFT(B5,4),'PIB-Mpal 2015-2022 Corrient '!$G$5:$G$1012,SUBSTITUTE($A$8,"Total ",""))</f>
        <v>115446.25698331559</v>
      </c>
      <c r="C8" s="240">
        <f>SUMIFS('PIB-Mpal 2015-2022 Corrient '!$Y$5:$Y$1012,'PIB-Mpal 2015-2022 Corrient '!$A$5:$A$1012,LEFT(C5,4),'PIB-Mpal 2015-2022 Corrient '!$G$5:$G$1012,SUBSTITUTE($A$8,"Total ",""))</f>
        <v>126021.64407252641</v>
      </c>
      <c r="D8" s="240">
        <f>SUMIFS('PIB-Mpal 2015-2022 Corrient '!$Y$5:$Y$1012,'PIB-Mpal 2015-2022 Corrient '!$A$5:$A$1012,LEFT(D5,4),'PIB-Mpal 2015-2022 Corrient '!$G$5:$G$1012,SUBSTITUTE($A$8,"Total ",""))</f>
        <v>132368.59065390422</v>
      </c>
      <c r="E8" s="240">
        <f>SUMIFS('PIB-Mpal 2015-2022 Corrient '!$Y$5:$Y$1012,'PIB-Mpal 2015-2022 Corrient '!$A$5:$A$1012,LEFT(E5,4),'PIB-Mpal 2015-2022 Corrient '!$G$5:$G$1012,SUBSTITUTE($A$8,"Total ",""))</f>
        <v>141680.0803320556</v>
      </c>
      <c r="F8" s="240">
        <f>SUMIFS('PIB-Mpal 2015-2022 Corrient '!$Y$5:$Y$1012,'PIB-Mpal 2015-2022 Corrient '!$A$5:$A$1012,LEFT(F5,4),'PIB-Mpal 2015-2022 Corrient '!$G$5:$G$1012,SUBSTITUTE($A$8,"Total ",""))</f>
        <v>153559.44893857837</v>
      </c>
      <c r="G8" s="240">
        <f>SUMIFS('PIB-Mpal 2015-2022 Corrient '!$Y$5:$Y$1012,'PIB-Mpal 2015-2022 Corrient '!$A$5:$A$1012,LEFT(G5,4),'PIB-Mpal 2015-2022 Corrient '!$G$5:$G$1012,SUBSTITUTE($A$8,"Total ",""))</f>
        <v>148236.10920443689</v>
      </c>
      <c r="H8" s="240">
        <f>SUMIFS('PIB-Mpal 2015-2022 Corrient '!$Y$5:$Y$1012,'PIB-Mpal 2015-2022 Corrient '!$A$5:$A$1012,LEFT(H5,4),'PIB-Mpal 2015-2022 Corrient '!$G$5:$G$1012,SUBSTITUTE($A$8,"Total ",""))</f>
        <v>177836.52474560376</v>
      </c>
      <c r="I8" s="241">
        <f>SUMIFS('PIB-Mpal 2015-2022 Corrient '!$Y$5:$Y$1012,'PIB-Mpal 2015-2022 Corrient '!$A$5:$A$1012,LEFT(I5,4),'PIB-Mpal 2015-2022 Corrient '!$G$5:$G$1012,SUBSTITUTE($A$8,"Total ",""))</f>
        <v>212514.95735553346</v>
      </c>
    </row>
    <row r="10" spans="1:9" ht="15.75">
      <c r="A10" s="462" t="s">
        <v>481</v>
      </c>
      <c r="B10" s="462"/>
      <c r="C10" s="462"/>
      <c r="D10" s="462"/>
      <c r="E10" s="462"/>
      <c r="F10" s="462"/>
      <c r="G10" s="462"/>
      <c r="H10" s="462"/>
      <c r="I10" s="462"/>
    </row>
    <row r="11" spans="1:9" ht="17.45" customHeight="1" thickBot="1">
      <c r="A11" s="469" t="str">
        <f>"Participación % del Municipio de "&amp;B1</f>
        <v>Participación % del Municipio de Caicedo</v>
      </c>
      <c r="B11" s="469"/>
      <c r="C11" s="469"/>
      <c r="D11" s="469"/>
      <c r="E11" s="469"/>
      <c r="F11" s="469"/>
      <c r="G11" s="469"/>
      <c r="H11" s="469"/>
      <c r="I11" s="469"/>
    </row>
    <row r="12" spans="1:9" ht="15">
      <c r="A12" s="233" t="s">
        <v>428</v>
      </c>
      <c r="B12" s="234">
        <v>2015</v>
      </c>
      <c r="C12" s="234">
        <v>2016</v>
      </c>
      <c r="D12" s="234">
        <v>2017</v>
      </c>
      <c r="E12" s="234">
        <v>2018</v>
      </c>
      <c r="F12" s="234">
        <v>2019</v>
      </c>
      <c r="G12" s="234">
        <v>2020</v>
      </c>
      <c r="H12" s="234" t="s">
        <v>523</v>
      </c>
      <c r="I12" s="236" t="s">
        <v>522</v>
      </c>
    </row>
    <row r="13" spans="1:9" ht="15">
      <c r="A13" s="237" t="s">
        <v>429</v>
      </c>
      <c r="B13" s="135">
        <f aca="true" t="shared" si="0" ref="B13:G13">B6/B7</f>
        <v>0.037930667330658294</v>
      </c>
      <c r="C13" s="135">
        <f t="shared" si="0"/>
        <v>0.03984355755956691</v>
      </c>
      <c r="D13" s="135">
        <f t="shared" si="0"/>
        <v>0.04761288031447768</v>
      </c>
      <c r="E13" s="135">
        <f t="shared" si="0"/>
        <v>0.044092747688300835</v>
      </c>
      <c r="F13" s="135">
        <f t="shared" si="0"/>
        <v>0.03779342010411404</v>
      </c>
      <c r="G13" s="135">
        <f t="shared" si="0"/>
        <v>0.03451106085654217</v>
      </c>
      <c r="H13" s="135">
        <f aca="true" t="shared" si="1" ref="H13:I13">H6/H7</f>
        <v>0.03206575203502201</v>
      </c>
      <c r="I13" s="135">
        <f t="shared" si="1"/>
        <v>0.031853399410751146</v>
      </c>
    </row>
    <row r="14" spans="1:9" ht="15.75" thickBot="1">
      <c r="A14" s="239" t="s">
        <v>430</v>
      </c>
      <c r="B14" s="243">
        <f aca="true" t="shared" si="2" ref="B14:G14">B6/B8</f>
        <v>0.0006780409254669212</v>
      </c>
      <c r="C14" s="243">
        <f t="shared" si="2"/>
        <v>0.0006913542750244674</v>
      </c>
      <c r="D14" s="243">
        <f t="shared" si="2"/>
        <v>0.0008740128955162112</v>
      </c>
      <c r="E14" s="243">
        <f t="shared" si="2"/>
        <v>0.0008018147542173001</v>
      </c>
      <c r="F14" s="243">
        <f t="shared" si="2"/>
        <v>0.0007098616902573076</v>
      </c>
      <c r="G14" s="243">
        <f t="shared" si="2"/>
        <v>0.0007332580520537345</v>
      </c>
      <c r="H14" s="243">
        <f aca="true" t="shared" si="3" ref="H14:I14">H6/H8</f>
        <v>0.0007554589344542147</v>
      </c>
      <c r="I14" s="243">
        <f t="shared" si="3"/>
        <v>0.0007827948010428237</v>
      </c>
    </row>
    <row r="19" spans="1:9" ht="15.75">
      <c r="A19" s="462" t="s">
        <v>482</v>
      </c>
      <c r="B19" s="462"/>
      <c r="C19" s="462"/>
      <c r="D19" s="462"/>
      <c r="E19" s="462"/>
      <c r="F19" s="462"/>
      <c r="G19" s="462"/>
      <c r="H19" s="462"/>
      <c r="I19" s="462"/>
    </row>
    <row r="20" spans="1:9" ht="32.45" customHeight="1" thickBot="1">
      <c r="A20" s="461" t="s">
        <v>431</v>
      </c>
      <c r="B20" s="461"/>
      <c r="C20" s="461"/>
      <c r="D20" s="461"/>
      <c r="E20" s="461"/>
      <c r="F20" s="461"/>
      <c r="G20" s="461"/>
      <c r="H20" s="461"/>
      <c r="I20" s="461"/>
    </row>
    <row r="21" spans="1:9" ht="15">
      <c r="A21" s="233" t="s">
        <v>428</v>
      </c>
      <c r="B21" s="234">
        <v>2015</v>
      </c>
      <c r="C21" s="234">
        <v>2016</v>
      </c>
      <c r="D21" s="234">
        <v>2017</v>
      </c>
      <c r="E21" s="234">
        <v>2018</v>
      </c>
      <c r="F21" s="234">
        <v>2019</v>
      </c>
      <c r="G21" s="234">
        <v>2020</v>
      </c>
      <c r="H21" s="234" t="s">
        <v>523</v>
      </c>
      <c r="I21" s="236" t="s">
        <v>522</v>
      </c>
    </row>
    <row r="22" spans="1:9" ht="15">
      <c r="A22" s="237" t="str">
        <f>"PIB Municipal "&amp;B1</f>
        <v>PIB Municipal Caicedo</v>
      </c>
      <c r="B22" s="235">
        <f>SUMIFS('PIB Mpal 2015-2022 Cons'!$Y$5:$Y$1012,'PIB Mpal 2015-2022 Cons'!$A$5:$A$1012,LEFT(B5,4),'PIB Mpal 2015-2022 Cons'!$E$5:$E$1012,$C$1)</f>
        <v>78.27728692665931</v>
      </c>
      <c r="C22" s="235">
        <f>SUMIFS('PIB Mpal 2015-2022 Cons'!$Y$5:$Y$1012,'PIB Mpal 2015-2022 Cons'!$A$5:$A$1012,LEFT(C5,4),'PIB Mpal 2015-2022 Cons'!$E$5:$E$1012,$C$1)</f>
        <v>80.56354557937169</v>
      </c>
      <c r="D22" s="235">
        <f>SUMIFS('PIB Mpal 2015-2022 Cons'!$Y$5:$Y$1012,'PIB Mpal 2015-2022 Cons'!$A$5:$A$1012,LEFT(D5,4),'PIB Mpal 2015-2022 Cons'!$E$5:$E$1012,$C$1)</f>
        <v>103.72035425624287</v>
      </c>
      <c r="E22" s="235">
        <f>SUMIFS('PIB Mpal 2015-2022 Cons'!$Y$5:$Y$1012,'PIB Mpal 2015-2022 Cons'!$A$5:$A$1012,LEFT(E5,4),'PIB Mpal 2015-2022 Cons'!$E$5:$E$1012,$C$1)</f>
        <v>98.29007195349044</v>
      </c>
      <c r="F22" s="235">
        <f>SUMIFS('PIB Mpal 2015-2022 Cons'!$Y$5:$Y$1012,'PIB Mpal 2015-2022 Cons'!$A$5:$A$1012,LEFT(F5,4),'PIB Mpal 2015-2022 Cons'!$E$5:$E$1012,$C$1)</f>
        <v>89.73503416249311</v>
      </c>
      <c r="G22" s="235">
        <f>SUMIFS('PIB Mpal 2015-2022 Cons'!$Y$5:$Y$1012,'PIB Mpal 2015-2022 Cons'!$A$5:$A$1012,LEFT(G5,4),'PIB Mpal 2015-2022 Cons'!$E$5:$E$1012,$C$1)</f>
        <v>86.14713672599115</v>
      </c>
      <c r="H22" s="235">
        <f>SUMIFS('PIB Mpal 2015-2022 Cons'!$Y$5:$Y$1012,'PIB Mpal 2015-2022 Cons'!$A$5:$A$1012,LEFT(H5,4),'PIB Mpal 2015-2022 Cons'!$E$5:$E$1012,$C$1)</f>
        <v>98.26474139440919</v>
      </c>
      <c r="I22" s="238">
        <f>SUMIFS('PIB Mpal 2015-2022 Cons'!$Y$5:$Y$1012,'PIB Mpal 2015-2022 Cons'!$A$5:$A$1012,LEFT(I5,4),'PIB Mpal 2015-2022 Cons'!$E$5:$E$1012,$C$1)</f>
        <v>103.39249616013721</v>
      </c>
    </row>
    <row r="23" spans="1:9" ht="15">
      <c r="A23" s="237" t="str">
        <f>"PIB Subregión "&amp;INDEX('PIB-Mpal 2015-2022 Corrient '!F5:F129,MATCH(B1,'PIB-Mpal 2015-2022 Corrient '!G5:G129,0))</f>
        <v>PIB Subregión Occidente</v>
      </c>
      <c r="B23" s="235">
        <f>SUMIFS('PIB Mpal 2015-2022 Cons'!$Y$5:$Y$1012,'PIB Mpal 2015-2022 Cons'!$A$5:$A$1012,LEFT(B5,4),'PIB Mpal 2015-2022 Cons'!$C$5:$C$1012,$D$1)</f>
        <v>2063.693903518275</v>
      </c>
      <c r="C23" s="235">
        <f>SUMIFS('PIB Mpal 2015-2022 Cons'!$Y$5:$Y$1012,'PIB Mpal 2015-2022 Cons'!$A$5:$A$1012,LEFT(C5,4),'PIB Mpal 2015-2022 Cons'!$C$5:$C$1012,$D$1)</f>
        <v>2030.134022233105</v>
      </c>
      <c r="D23" s="235">
        <f>SUMIFS('PIB Mpal 2015-2022 Cons'!$Y$5:$Y$1012,'PIB Mpal 2015-2022 Cons'!$A$5:$A$1012,LEFT(D5,4),'PIB Mpal 2015-2022 Cons'!$C$5:$C$1012,$D$1)</f>
        <v>2179.364005743907</v>
      </c>
      <c r="E23" s="235">
        <f>SUMIFS('PIB Mpal 2015-2022 Cons'!$Y$5:$Y$1012,'PIB Mpal 2015-2022 Cons'!$A$5:$A$1012,LEFT(E5,4),'PIB Mpal 2015-2022 Cons'!$C$5:$C$1012,$D$1)</f>
        <v>2229.0329898964214</v>
      </c>
      <c r="F23" s="235">
        <f>SUMIFS('PIB Mpal 2015-2022 Cons'!$Y$5:$Y$1012,'PIB Mpal 2015-2022 Cons'!$A$5:$A$1012,LEFT(F5,4),'PIB Mpal 2015-2022 Cons'!$C$5:$C$1012,$D$1)</f>
        <v>2370.195296847065</v>
      </c>
      <c r="G23" s="235">
        <f>SUMIFS('PIB Mpal 2015-2022 Cons'!$Y$5:$Y$1012,'PIB Mpal 2015-2022 Cons'!$A$5:$A$1012,LEFT(G5,4),'PIB Mpal 2015-2022 Cons'!$C$5:$C$1012,$D$1)</f>
        <v>2413.6830306365923</v>
      </c>
      <c r="H23" s="235">
        <f>SUMIFS('PIB Mpal 2015-2022 Cons'!$Y$5:$Y$1012,'PIB Mpal 2015-2022 Cons'!$A$5:$A$1012,LEFT(H5,4),'PIB Mpal 2015-2022 Cons'!$C$5:$C$1012,$D$1)</f>
        <v>2938.7364302572746</v>
      </c>
      <c r="I23" s="238">
        <f>SUMIFS('PIB Mpal 2015-2022 Cons'!$Y$5:$Y$1012,'PIB Mpal 2015-2022 Cons'!$A$5:$A$1012,LEFT(I5,4),'PIB Mpal 2015-2022 Cons'!$C$5:$C$1012,$D$1)</f>
        <v>3100.5093993990413</v>
      </c>
    </row>
    <row r="24" spans="1:9" ht="15.75" thickBot="1">
      <c r="A24" s="239" t="s">
        <v>317</v>
      </c>
      <c r="B24" s="240">
        <f>SUMIFS('PIB Mpal 2015-2022 Cons'!$Y$5:$Y$1012,'PIB Mpal 2015-2022 Cons'!$A$5:$A$1012,LEFT(B5,4),'PIB Mpal 2015-2022 Cons'!$G$5:$G$1012,SUBSTITUTE($A$24,"Total ",""))</f>
        <v>115446.2569833156</v>
      </c>
      <c r="C24" s="240">
        <f>SUMIFS('PIB Mpal 2015-2022 Cons'!$Y$5:$Y$1012,'PIB Mpal 2015-2022 Cons'!$A$5:$A$1012,LEFT(C5,4),'PIB Mpal 2015-2022 Cons'!$G$5:$G$1012,SUBSTITUTE($A$24,"Total ",""))</f>
        <v>119046.3841149867</v>
      </c>
      <c r="D24" s="240">
        <f>SUMIFS('PIB Mpal 2015-2022 Cons'!$Y$5:$Y$1012,'PIB Mpal 2015-2022 Cons'!$A$5:$A$1012,LEFT(D5,4),'PIB Mpal 2015-2022 Cons'!$G$5:$G$1012,SUBSTITUTE($A$24,"Total ",""))</f>
        <v>120973.26658047568</v>
      </c>
      <c r="E24" s="240">
        <f>SUMIFS('PIB Mpal 2015-2022 Cons'!$Y$5:$Y$1012,'PIB Mpal 2015-2022 Cons'!$A$5:$A$1012,LEFT(E5,4),'PIB Mpal 2015-2022 Cons'!$G$5:$G$1012,SUBSTITUTE($A$24,"Total ",""))</f>
        <v>125172.9567513896</v>
      </c>
      <c r="F24" s="240">
        <f>SUMIFS('PIB Mpal 2015-2022 Cons'!$Y$5:$Y$1012,'PIB Mpal 2015-2022 Cons'!$A$5:$A$1012,LEFT(F5,4),'PIB Mpal 2015-2022 Cons'!$G$5:$G$1012,SUBSTITUTE($A$24,"Total ",""))</f>
        <v>129671.98068228063</v>
      </c>
      <c r="G24" s="240">
        <f>SUMIFS('PIB Mpal 2015-2022 Cons'!$Y$5:$Y$1012,'PIB Mpal 2015-2022 Cons'!$A$5:$A$1012,LEFT(G5,4),'PIB Mpal 2015-2022 Cons'!$G$5:$G$1012,SUBSTITUTE($A$24,"Total ",""))</f>
        <v>120975.50157848449</v>
      </c>
      <c r="H24" s="240">
        <f>SUMIFS('PIB Mpal 2015-2022 Cons'!$Y$5:$Y$1012,'PIB Mpal 2015-2022 Cons'!$A$5:$A$1012,LEFT(H5,4),'PIB Mpal 2015-2022 Cons'!$G$5:$G$1012,SUBSTITUTE($A$24,"Total ",""))</f>
        <v>137601.58785110028</v>
      </c>
      <c r="I24" s="241">
        <f>SUMIFS('PIB Mpal 2015-2022 Cons'!$Y$5:$Y$1012,'PIB Mpal 2015-2022 Cons'!$A$5:$A$1012,LEFT(I5,4),'PIB Mpal 2015-2022 Cons'!$G$5:$G$1012,SUBSTITUTE($A$24,"Total ",""))</f>
        <v>147073.53979714858</v>
      </c>
    </row>
    <row r="27" spans="1:8" ht="15.75">
      <c r="A27" s="462" t="s">
        <v>483</v>
      </c>
      <c r="B27" s="462"/>
      <c r="C27" s="462"/>
      <c r="D27" s="462"/>
      <c r="E27" s="462"/>
      <c r="F27" s="462"/>
      <c r="G27" s="462"/>
      <c r="H27" s="462"/>
    </row>
    <row r="28" spans="1:8" ht="28.9" customHeight="1" thickBot="1">
      <c r="A28" s="463" t="s">
        <v>492</v>
      </c>
      <c r="B28" s="463"/>
      <c r="C28" s="463"/>
      <c r="D28" s="463"/>
      <c r="E28" s="463"/>
      <c r="F28" s="463"/>
      <c r="G28" s="463"/>
      <c r="H28" s="463"/>
    </row>
    <row r="29" spans="1:8" ht="15">
      <c r="A29" s="233" t="s">
        <v>428</v>
      </c>
      <c r="B29" s="234">
        <v>2016</v>
      </c>
      <c r="C29" s="234">
        <v>2017</v>
      </c>
      <c r="D29" s="234">
        <v>2018</v>
      </c>
      <c r="E29" s="234">
        <v>2019</v>
      </c>
      <c r="F29" s="234">
        <v>2020</v>
      </c>
      <c r="G29" s="234" t="s">
        <v>523</v>
      </c>
      <c r="H29" s="236" t="s">
        <v>522</v>
      </c>
    </row>
    <row r="30" spans="1:8" ht="15">
      <c r="A30" s="237" t="str">
        <f>"PIB Municipal "&amp;B1</f>
        <v>PIB Municipal Caicedo</v>
      </c>
      <c r="B30" s="135">
        <f aca="true" t="shared" si="4" ref="B30:F32">(C22-B22)/B22</f>
        <v>0.029207178001128875</v>
      </c>
      <c r="C30" s="135">
        <f t="shared" si="4"/>
        <v>0.28743532214650297</v>
      </c>
      <c r="D30" s="135">
        <f t="shared" si="4"/>
        <v>-0.05235503042475952</v>
      </c>
      <c r="E30" s="135">
        <f t="shared" si="4"/>
        <v>-0.08703867665338023</v>
      </c>
      <c r="F30" s="135">
        <f t="shared" si="4"/>
        <v>-0.039983240325121634</v>
      </c>
      <c r="G30" s="135">
        <f aca="true" t="shared" si="5" ref="G30:G32">(H22-G22)/G22</f>
        <v>0.1406617228261526</v>
      </c>
      <c r="H30" s="242">
        <f aca="true" t="shared" si="6" ref="H30:H32">(I22-H22)/H22</f>
        <v>0.05218305867357398</v>
      </c>
    </row>
    <row r="31" spans="1:8" ht="15">
      <c r="A31" s="237" t="str">
        <f>"PIB Subregión "&amp;INDEX('PIB-Mpal 2015-2022 Corrient '!F5:F129,MATCH(B1,'PIB-Mpal 2015-2022 Corrient '!G5:G129,0))</f>
        <v>PIB Subregión Occidente</v>
      </c>
      <c r="B31" s="135">
        <f t="shared" si="4"/>
        <v>-0.01626204410836102</v>
      </c>
      <c r="C31" s="135">
        <f t="shared" si="4"/>
        <v>0.07350745412692118</v>
      </c>
      <c r="D31" s="135">
        <f t="shared" si="4"/>
        <v>0.022790586621421402</v>
      </c>
      <c r="E31" s="135">
        <f t="shared" si="4"/>
        <v>0.06332894469955921</v>
      </c>
      <c r="F31" s="135">
        <f t="shared" si="4"/>
        <v>0.01834774284101252</v>
      </c>
      <c r="G31" s="135">
        <f t="shared" si="5"/>
        <v>0.2175320425077534</v>
      </c>
      <c r="H31" s="242">
        <f t="shared" si="6"/>
        <v>0.05504847848080207</v>
      </c>
    </row>
    <row r="32" spans="1:8" ht="15.75" thickBot="1">
      <c r="A32" s="239" t="s">
        <v>317</v>
      </c>
      <c r="B32" s="243">
        <f t="shared" si="4"/>
        <v>0.031184442230910835</v>
      </c>
      <c r="C32" s="243">
        <f t="shared" si="4"/>
        <v>0.016185980614310955</v>
      </c>
      <c r="D32" s="243">
        <f t="shared" si="4"/>
        <v>0.03471585325936568</v>
      </c>
      <c r="E32" s="243">
        <f t="shared" si="4"/>
        <v>0.03594245951884554</v>
      </c>
      <c r="F32" s="243">
        <f t="shared" si="4"/>
        <v>-0.067065213765062</v>
      </c>
      <c r="G32" s="243">
        <f t="shared" si="5"/>
        <v>0.13743349732531918</v>
      </c>
      <c r="H32" s="244">
        <f t="shared" si="6"/>
        <v>0.06883606573129061</v>
      </c>
    </row>
    <row r="36" spans="1:9" ht="15.75">
      <c r="A36" s="462" t="s">
        <v>484</v>
      </c>
      <c r="B36" s="462"/>
      <c r="C36" s="462"/>
      <c r="D36" s="462"/>
      <c r="E36" s="462"/>
      <c r="F36" s="462"/>
      <c r="G36" s="462"/>
      <c r="H36" s="462"/>
      <c r="I36" s="462"/>
    </row>
    <row r="37" spans="1:9" ht="25.9" customHeight="1" thickBot="1">
      <c r="A37" s="461" t="str">
        <f>"Valor Agregado precios corrientes por sectores Económicos del Municipio de "&amp;B1&amp;" (miles de Millones de pesos)"</f>
        <v>Valor Agregado precios corrientes por sectores Económicos del Municipio de Caicedo (miles de Millones de pesos)</v>
      </c>
      <c r="B37" s="461"/>
      <c r="C37" s="461"/>
      <c r="D37" s="461"/>
      <c r="E37" s="461"/>
      <c r="F37" s="461"/>
      <c r="G37" s="461"/>
      <c r="H37" s="461"/>
      <c r="I37" s="461"/>
    </row>
    <row r="38" spans="1:9" ht="15">
      <c r="A38" s="233" t="s">
        <v>432</v>
      </c>
      <c r="B38" s="234">
        <v>2015</v>
      </c>
      <c r="C38" s="234">
        <v>2016</v>
      </c>
      <c r="D38" s="234">
        <v>2017</v>
      </c>
      <c r="E38" s="234">
        <v>2018</v>
      </c>
      <c r="F38" s="234">
        <v>2019</v>
      </c>
      <c r="G38" s="234">
        <v>2020</v>
      </c>
      <c r="H38" s="234" t="s">
        <v>523</v>
      </c>
      <c r="I38" s="236" t="s">
        <v>522</v>
      </c>
    </row>
    <row r="39" spans="1:9" ht="15">
      <c r="A39" s="237" t="s">
        <v>434</v>
      </c>
      <c r="B39" s="235">
        <f>SUMIFS('PIB-Mpal 2015-2022 Corrient '!$J$5:$J$1012,'PIB-Mpal 2015-2022 Corrient '!$A$5:$A$1012,LEFT(B38,4),'PIB-Mpal 2015-2022 Corrient '!$E$5:$E$1012,$C$1)</f>
        <v>19.37365148532919</v>
      </c>
      <c r="C39" s="235">
        <f>SUMIFS('PIB-Mpal 2015-2022 Corrient '!$J$5:$J$1012,'PIB-Mpal 2015-2022 Corrient '!$A$5:$A$1012,LEFT(C38,4),'PIB-Mpal 2015-2022 Corrient '!$E$5:$E$1012,$C$1)</f>
        <v>24.299592078920103</v>
      </c>
      <c r="D39" s="235">
        <f>SUMIFS('PIB-Mpal 2015-2022 Corrient '!$J$5:$J$1012,'PIB-Mpal 2015-2022 Corrient '!$A$5:$A$1012,LEFT(D38,4),'PIB-Mpal 2015-2022 Corrient '!$E$5:$E$1012,$C$1)</f>
        <v>37.965734264492184</v>
      </c>
      <c r="E39" s="235">
        <f>SUMIFS('PIB-Mpal 2015-2022 Corrient '!$J$5:$J$1012,'PIB-Mpal 2015-2022 Corrient '!$A$5:$A$1012,LEFT(E38,4),'PIB-Mpal 2015-2022 Corrient '!$E$5:$E$1012,$C$1)</f>
        <v>32.08349793506512</v>
      </c>
      <c r="F39" s="235">
        <f>SUMIFS('PIB-Mpal 2015-2022 Corrient '!$J$5:$J$1012,'PIB-Mpal 2015-2022 Corrient '!$A$5:$A$1012,LEFT(F38,4),'PIB-Mpal 2015-2022 Corrient '!$E$5:$E$1012,$C$1)</f>
        <v>30.710176342806196</v>
      </c>
      <c r="G39" s="235">
        <f>SUMIFS('PIB-Mpal 2015-2022 Corrient '!$J$5:$J$1012,'PIB-Mpal 2015-2022 Corrient '!$A$5:$A$1012,LEFT(G38,4),'PIB-Mpal 2015-2022 Corrient '!$E$5:$E$1012,$C$1)</f>
        <v>34.085160927479755</v>
      </c>
      <c r="H39" s="235">
        <f>SUMIFS('PIB-Mpal 2015-2022 Corrient '!$J$5:$J$1012,'PIB-Mpal 2015-2022 Corrient '!$A$5:$A$1012,LEFT(H38,4),'PIB-Mpal 2015-2022 Corrient '!$E$5:$E$1012,$C$1)</f>
        <v>45.9218133864708</v>
      </c>
      <c r="I39" s="238">
        <f>SUMIFS('PIB-Mpal 2015-2022 Corrient '!$J$5:$J$1012,'PIB-Mpal 2015-2022 Corrient '!$A$5:$A$1012,LEFT(I38,4),'PIB-Mpal 2015-2022 Corrient '!$E$5:$E$1012,$C$1)</f>
        <v>60.61200414217045</v>
      </c>
    </row>
    <row r="40" spans="1:9" ht="15">
      <c r="A40" s="237" t="s">
        <v>435</v>
      </c>
      <c r="B40" s="235">
        <f>SUMIFS('PIB-Mpal 2015-2022 Corrient '!$M$5:$M$1012,'PIB-Mpal 2015-2022 Corrient '!$A$5:$A$1012,LEFT(B38,4),'PIB-Mpal 2015-2022 Corrient '!$E$5:$E$1012,$C$1)</f>
        <v>6.111558655145101</v>
      </c>
      <c r="C40" s="235">
        <f>SUMIFS('PIB-Mpal 2015-2022 Corrient '!$M$5:$M$1012,'PIB-Mpal 2015-2022 Corrient '!$A$5:$A$1012,LEFT(C38,4),'PIB-Mpal 2015-2022 Corrient '!$E$5:$E$1012,$C$1)</f>
        <v>6.7637439275471944</v>
      </c>
      <c r="D40" s="235">
        <f>SUMIFS('PIB-Mpal 2015-2022 Corrient '!$M$5:$M$1012,'PIB-Mpal 2015-2022 Corrient '!$A$5:$A$1012,LEFT(D38,4),'PIB-Mpal 2015-2022 Corrient '!$E$5:$E$1012,$C$1)</f>
        <v>8.899158001669214</v>
      </c>
      <c r="E40" s="235">
        <f>SUMIFS('PIB-Mpal 2015-2022 Corrient '!$M$5:$M$1012,'PIB-Mpal 2015-2022 Corrient '!$A$5:$A$1012,LEFT(E38,4),'PIB-Mpal 2015-2022 Corrient '!$E$5:$E$1012,$C$1)</f>
        <v>8.896862015724253</v>
      </c>
      <c r="F40" s="235">
        <f>SUMIFS('PIB-Mpal 2015-2022 Corrient '!$M$5:$M$1012,'PIB-Mpal 2015-2022 Corrient '!$A$5:$A$1012,LEFT(F38,4),'PIB-Mpal 2015-2022 Corrient '!$E$5:$E$1012,$C$1)</f>
        <v>8.176621528365075</v>
      </c>
      <c r="G40" s="235">
        <f>SUMIFS('PIB-Mpal 2015-2022 Corrient '!$M$5:$M$1012,'PIB-Mpal 2015-2022 Corrient '!$A$5:$A$1012,LEFT(G38,4),'PIB-Mpal 2015-2022 Corrient '!$E$5:$E$1012,$C$1)</f>
        <v>6.05658100327552</v>
      </c>
      <c r="H40" s="235">
        <f>SUMIFS('PIB-Mpal 2015-2022 Corrient '!$M$5:$M$1012,'PIB-Mpal 2015-2022 Corrient '!$A$5:$A$1012,LEFT(H38,4),'PIB-Mpal 2015-2022 Corrient '!$E$5:$E$1012,$C$1)</f>
        <v>7.606848642927433</v>
      </c>
      <c r="I40" s="238">
        <f>SUMIFS('PIB-Mpal 2015-2022 Corrient '!$M$5:$M$1012,'PIB-Mpal 2015-2022 Corrient '!$A$5:$A$1012,LEFT(I38,4),'PIB-Mpal 2015-2022 Corrient '!$E$5:$E$1012,$C$1)</f>
        <v>8.741040440587959</v>
      </c>
    </row>
    <row r="41" spans="1:9" ht="15">
      <c r="A41" s="237" t="s">
        <v>436</v>
      </c>
      <c r="B41" s="235">
        <f>SUMIFS('PIB-Mpal 2015-2022 Corrient '!$V$5:$V$1012,'PIB-Mpal 2015-2022 Corrient '!$A$5:$A$1012,LEFT(B38,4),'PIB-Mpal 2015-2022 Corrient '!$E$5:$E$1012,$C$1)</f>
        <v>45.64350409536695</v>
      </c>
      <c r="C41" s="235">
        <f>SUMIFS('PIB-Mpal 2015-2022 Corrient '!$V$5:$V$1012,'PIB-Mpal 2015-2022 Corrient '!$A$5:$A$1012,LEFT(C38,4),'PIB-Mpal 2015-2022 Corrient '!$E$5:$E$1012,$C$1)</f>
        <v>48.62437434959924</v>
      </c>
      <c r="D41" s="235">
        <f>SUMIFS('PIB-Mpal 2015-2022 Corrient '!$V$5:$V$1012,'PIB-Mpal 2015-2022 Corrient '!$A$5:$A$1012,LEFT(D38,4),'PIB-Mpal 2015-2022 Corrient '!$E$5:$E$1012,$C$1)</f>
        <v>58.42341056129708</v>
      </c>
      <c r="E41" s="235">
        <f>SUMIFS('PIB-Mpal 2015-2022 Corrient '!$V$5:$V$1012,'PIB-Mpal 2015-2022 Corrient '!$A$5:$A$1012,LEFT(E38,4),'PIB-Mpal 2015-2022 Corrient '!$E$5:$E$1012,$C$1)</f>
        <v>62.38187349193558</v>
      </c>
      <c r="F41" s="235">
        <f>SUMIFS('PIB-Mpal 2015-2022 Corrient '!$V$5:$V$1012,'PIB-Mpal 2015-2022 Corrient '!$A$5:$A$1012,LEFT(F38,4),'PIB-Mpal 2015-2022 Corrient '!$E$5:$E$1012,$C$1)</f>
        <v>60.11421676838688</v>
      </c>
      <c r="G41" s="235">
        <f>SUMIFS('PIB-Mpal 2015-2022 Corrient '!$V$5:$V$1012,'PIB-Mpal 2015-2022 Corrient '!$A$5:$A$1012,LEFT(G38,4),'PIB-Mpal 2015-2022 Corrient '!$E$5:$E$1012,$C$1)</f>
        <v>59.285875902850876</v>
      </c>
      <c r="H41" s="235">
        <f>SUMIFS('PIB-Mpal 2015-2022 Corrient '!$V$5:$V$1012,'PIB-Mpal 2015-2022 Corrient '!$A$5:$A$1012,LEFT(H38,4),'PIB-Mpal 2015-2022 Corrient '!$E$5:$E$1012,$C$1)</f>
        <v>68.63620360713996</v>
      </c>
      <c r="I41" s="238">
        <f>SUMIFS('PIB-Mpal 2015-2022 Corrient '!$V$5:$V$1012,'PIB-Mpal 2015-2022 Corrient '!$A$5:$A$1012,LEFT(I38,4),'PIB-Mpal 2015-2022 Corrient '!$E$5:$E$1012,$C$1)</f>
        <v>80.24515770555752</v>
      </c>
    </row>
    <row r="42" spans="1:9" ht="15.75" thickBot="1">
      <c r="A42" s="245" t="s">
        <v>440</v>
      </c>
      <c r="B42" s="250">
        <f aca="true" t="shared" si="7" ref="B42">SUM(B39:B41)</f>
        <v>71.12871423584124</v>
      </c>
      <c r="C42" s="250">
        <f aca="true" t="shared" si="8" ref="C42:I42">SUM(C39:C41)</f>
        <v>79.68771035606653</v>
      </c>
      <c r="D42" s="250">
        <f t="shared" si="8"/>
        <v>105.28830282745848</v>
      </c>
      <c r="E42" s="250">
        <f t="shared" si="8"/>
        <v>103.36223344272494</v>
      </c>
      <c r="F42" s="250">
        <f t="shared" si="8"/>
        <v>99.00101463955815</v>
      </c>
      <c r="G42" s="250">
        <f t="shared" si="8"/>
        <v>99.42761783360615</v>
      </c>
      <c r="H42" s="250">
        <f t="shared" si="8"/>
        <v>122.1648656365382</v>
      </c>
      <c r="I42" s="251">
        <f t="shared" si="8"/>
        <v>149.59820228831592</v>
      </c>
    </row>
    <row r="43" spans="1:7" ht="15">
      <c r="A43" s="297"/>
      <c r="B43" s="298"/>
      <c r="C43" s="298"/>
      <c r="D43" s="298"/>
      <c r="E43" s="298"/>
      <c r="F43" s="298"/>
      <c r="G43" s="298"/>
    </row>
    <row r="44" spans="1:9" ht="15.75">
      <c r="A44" s="462" t="s">
        <v>485</v>
      </c>
      <c r="B44" s="462"/>
      <c r="C44" s="462"/>
      <c r="D44" s="462"/>
      <c r="E44" s="462"/>
      <c r="F44" s="462"/>
      <c r="G44" s="462"/>
      <c r="H44" s="462"/>
      <c r="I44" s="462"/>
    </row>
    <row r="45" spans="1:9" ht="21" customHeight="1" thickBot="1">
      <c r="A45" s="463" t="str">
        <f>"Distribución porcentual del Valor Agregado por sectores Económicos del Municipio de "&amp;B1</f>
        <v>Distribución porcentual del Valor Agregado por sectores Económicos del Municipio de Caicedo</v>
      </c>
      <c r="B45" s="463"/>
      <c r="C45" s="463"/>
      <c r="D45" s="463"/>
      <c r="E45" s="463"/>
      <c r="F45" s="463"/>
      <c r="G45" s="463"/>
      <c r="H45" s="463"/>
      <c r="I45" s="463"/>
    </row>
    <row r="46" spans="1:9" ht="15">
      <c r="A46" s="233" t="s">
        <v>432</v>
      </c>
      <c r="B46" s="234">
        <v>2015</v>
      </c>
      <c r="C46" s="234">
        <v>2016</v>
      </c>
      <c r="D46" s="234">
        <v>2017</v>
      </c>
      <c r="E46" s="234">
        <v>2018</v>
      </c>
      <c r="F46" s="234">
        <v>2019</v>
      </c>
      <c r="G46" s="234">
        <v>2020</v>
      </c>
      <c r="H46" s="234" t="s">
        <v>523</v>
      </c>
      <c r="I46" s="236" t="s">
        <v>522</v>
      </c>
    </row>
    <row r="47" spans="1:9" ht="15">
      <c r="A47" s="237" t="s">
        <v>434</v>
      </c>
      <c r="B47" s="246">
        <f aca="true" t="shared" si="9" ref="B47:G47">B39/B$42</f>
        <v>0.2723745493429284</v>
      </c>
      <c r="C47" s="246">
        <f t="shared" si="9"/>
        <v>0.30493525250434306</v>
      </c>
      <c r="D47" s="246">
        <f t="shared" si="9"/>
        <v>0.36058833930212214</v>
      </c>
      <c r="E47" s="246">
        <f t="shared" si="9"/>
        <v>0.31039865206514927</v>
      </c>
      <c r="F47" s="246">
        <f t="shared" si="9"/>
        <v>0.31020062223216077</v>
      </c>
      <c r="G47" s="246">
        <f t="shared" si="9"/>
        <v>0.3428138144124288</v>
      </c>
      <c r="H47" s="246">
        <f aca="true" t="shared" si="10" ref="H47:I47">H39/H$42</f>
        <v>0.3759003306490445</v>
      </c>
      <c r="I47" s="247">
        <f t="shared" si="10"/>
        <v>0.40516532428213836</v>
      </c>
    </row>
    <row r="48" spans="1:9" ht="15">
      <c r="A48" s="237" t="s">
        <v>435</v>
      </c>
      <c r="B48" s="246">
        <f aca="true" t="shared" si="11" ref="B48:G49">B40/B$42</f>
        <v>0.08592252398772493</v>
      </c>
      <c r="C48" s="246">
        <f t="shared" si="11"/>
        <v>0.0848781311111203</v>
      </c>
      <c r="D48" s="246">
        <f t="shared" si="11"/>
        <v>0.08452181071104105</v>
      </c>
      <c r="E48" s="246">
        <f t="shared" si="11"/>
        <v>0.08607459145756734</v>
      </c>
      <c r="F48" s="246">
        <f t="shared" si="11"/>
        <v>0.08259129018156464</v>
      </c>
      <c r="G48" s="246">
        <f t="shared" si="11"/>
        <v>0.06091447361648867</v>
      </c>
      <c r="H48" s="246">
        <f aca="true" t="shared" si="12" ref="H48:I48">H40/H$42</f>
        <v>0.06226707329715514</v>
      </c>
      <c r="I48" s="247">
        <f t="shared" si="12"/>
        <v>0.058430116852217426</v>
      </c>
    </row>
    <row r="49" spans="1:9" ht="15.75" thickBot="1">
      <c r="A49" s="239" t="s">
        <v>436</v>
      </c>
      <c r="B49" s="248">
        <f t="shared" si="11"/>
        <v>0.6417029266693467</v>
      </c>
      <c r="C49" s="248">
        <f t="shared" si="11"/>
        <v>0.6101866163845368</v>
      </c>
      <c r="D49" s="248">
        <f t="shared" si="11"/>
        <v>0.5548898499868368</v>
      </c>
      <c r="E49" s="248">
        <f t="shared" si="11"/>
        <v>0.6035267564772835</v>
      </c>
      <c r="F49" s="248">
        <f t="shared" si="11"/>
        <v>0.6072080875862746</v>
      </c>
      <c r="G49" s="248">
        <f t="shared" si="11"/>
        <v>0.5962717119710825</v>
      </c>
      <c r="H49" s="248">
        <f aca="true" t="shared" si="13" ref="H49:I49">H41/H$42</f>
        <v>0.5618325960538003</v>
      </c>
      <c r="I49" s="249">
        <f t="shared" si="13"/>
        <v>0.5364045588656443</v>
      </c>
    </row>
    <row r="50" spans="1:7" ht="15">
      <c r="A50" s="65"/>
      <c r="B50" s="293"/>
      <c r="C50" s="293"/>
      <c r="D50" s="293"/>
      <c r="E50" s="293"/>
      <c r="F50" s="293"/>
      <c r="G50" s="293"/>
    </row>
    <row r="51" spans="1:9" ht="15.75">
      <c r="A51" s="462" t="s">
        <v>486</v>
      </c>
      <c r="B51" s="462"/>
      <c r="C51" s="462"/>
      <c r="D51" s="462"/>
      <c r="E51" s="462"/>
      <c r="F51" s="462"/>
      <c r="G51" s="462"/>
      <c r="H51" s="462"/>
      <c r="I51" s="462"/>
    </row>
    <row r="52" spans="1:9" ht="31.9" customHeight="1" thickBot="1">
      <c r="A52" s="461" t="str">
        <f>"Valor Agregado precios constantes, Series encadenadas de volumen con año de referencia 2015 por sectores Económicos del Municipio de "&amp;B1&amp;" (miles de Millones de pesos)"</f>
        <v>Valor Agregado precios constantes, Series encadenadas de volumen con año de referencia 2015 por sectores Económicos del Municipio de Caicedo (miles de Millones de pesos)</v>
      </c>
      <c r="B52" s="461"/>
      <c r="C52" s="461"/>
      <c r="D52" s="461"/>
      <c r="E52" s="461"/>
      <c r="F52" s="461"/>
      <c r="G52" s="461"/>
      <c r="H52" s="461"/>
      <c r="I52" s="461"/>
    </row>
    <row r="53" spans="1:9" ht="15">
      <c r="A53" s="233" t="s">
        <v>432</v>
      </c>
      <c r="B53" s="234">
        <v>2015</v>
      </c>
      <c r="C53" s="234">
        <v>2016</v>
      </c>
      <c r="D53" s="234">
        <v>2017</v>
      </c>
      <c r="E53" s="234">
        <v>2018</v>
      </c>
      <c r="F53" s="234">
        <v>2019</v>
      </c>
      <c r="G53" s="234">
        <v>2020</v>
      </c>
      <c r="H53" s="234" t="s">
        <v>523</v>
      </c>
      <c r="I53" s="236" t="s">
        <v>522</v>
      </c>
    </row>
    <row r="54" spans="1:9" ht="15">
      <c r="A54" s="237" t="s">
        <v>434</v>
      </c>
      <c r="B54" s="235">
        <f>SUMIFS('PIB Mpal 2015-2022 Cons'!$J$5:$J$1012,'PIB Mpal 2015-2022 Cons'!$A$5:$A$1012,LEFT(B53,4),'PIB Mpal 2015-2022 Cons'!$E$5:$E$1012,$C$1)</f>
        <v>19.37365148532919</v>
      </c>
      <c r="C54" s="235">
        <f>SUMIFS('PIB Mpal 2015-2022 Cons'!$J$5:$J$1012,'PIB Mpal 2015-2022 Cons'!$A$5:$A$1012,LEFT(C53,4),'PIB Mpal 2015-2022 Cons'!$E$5:$E$1012,$C$1)</f>
        <v>20.93397714561733</v>
      </c>
      <c r="D54" s="235">
        <f>SUMIFS('PIB Mpal 2015-2022 Cons'!$J$5:$J$1012,'PIB Mpal 2015-2022 Cons'!$A$5:$A$1012,LEFT(D53,4),'PIB Mpal 2015-2022 Cons'!$E$5:$E$1012,$C$1)</f>
        <v>33.34864525234324</v>
      </c>
      <c r="E54" s="235">
        <f>SUMIFS('PIB Mpal 2015-2022 Cons'!$J$5:$J$1012,'PIB Mpal 2015-2022 Cons'!$A$5:$A$1012,LEFT(E53,4),'PIB Mpal 2015-2022 Cons'!$E$5:$E$1012,$C$1)</f>
        <v>26.91580674668632</v>
      </c>
      <c r="F54" s="235">
        <f>SUMIFS('PIB Mpal 2015-2022 Cons'!$J$5:$J$1012,'PIB Mpal 2015-2022 Cons'!$A$5:$A$1012,LEFT(F53,4),'PIB Mpal 2015-2022 Cons'!$E$5:$E$1012,$C$1)</f>
        <v>23.750947694442086</v>
      </c>
      <c r="G54" s="235">
        <f>SUMIFS('PIB Mpal 2015-2022 Cons'!$J$5:$J$1012,'PIB Mpal 2015-2022 Cons'!$A$5:$A$1012,LEFT(G53,4),'PIB Mpal 2015-2022 Cons'!$E$5:$E$1012,$C$1)</f>
        <v>24.336936829549085</v>
      </c>
      <c r="H54" s="235">
        <f>SUMIFS('PIB Mpal 2015-2022 Cons'!$J$5:$J$1012,'PIB Mpal 2015-2022 Cons'!$A$5:$A$1012,LEFT(H53,4),'PIB Mpal 2015-2022 Cons'!$E$5:$E$1012,$C$1)</f>
        <v>28.31524003943137</v>
      </c>
      <c r="I54" s="238">
        <f>SUMIFS('PIB Mpal 2015-2022 Cons'!$J$5:$J$1012,'PIB Mpal 2015-2022 Cons'!$A$5:$A$1012,LEFT(I53,4),'PIB Mpal 2015-2022 Cons'!$E$5:$E$1012,$C$1)</f>
        <v>27.040917041275897</v>
      </c>
    </row>
    <row r="55" spans="1:9" ht="15">
      <c r="A55" s="237" t="s">
        <v>435</v>
      </c>
      <c r="B55" s="235">
        <f>SUMIFS('PIB Mpal 2015-2022 Cons'!$M$5:$M$1012,'PIB Mpal 2015-2022 Cons'!$A$5:$A$1012,LEFT(B53,4),'PIB Mpal 2015-2022 Cons'!$E$5:$E$1012,$C$1)</f>
        <v>6.111558655145101</v>
      </c>
      <c r="C55" s="235">
        <f>SUMIFS('PIB Mpal 2015-2022 Cons'!$M$5:$M$1012,'PIB Mpal 2015-2022 Cons'!$A$5:$A$1012,LEFT(C53,4),'PIB Mpal 2015-2022 Cons'!$E$5:$E$1012,$C$1)</f>
        <v>6.494228576237831</v>
      </c>
      <c r="D55" s="235">
        <f>SUMIFS('PIB Mpal 2015-2022 Cons'!$M$5:$M$1012,'PIB Mpal 2015-2022 Cons'!$A$5:$A$1012,LEFT(D53,4),'PIB Mpal 2015-2022 Cons'!$E$5:$E$1012,$C$1)</f>
        <v>8.751180518527997</v>
      </c>
      <c r="E55" s="235">
        <f>SUMIFS('PIB Mpal 2015-2022 Cons'!$M$5:$M$1012,'PIB Mpal 2015-2022 Cons'!$A$5:$A$1012,LEFT(E53,4),'PIB Mpal 2015-2022 Cons'!$E$5:$E$1012,$C$1)</f>
        <v>8.593126321074248</v>
      </c>
      <c r="F55" s="235">
        <f>SUMIFS('PIB Mpal 2015-2022 Cons'!$M$5:$M$1012,'PIB Mpal 2015-2022 Cons'!$A$5:$A$1012,LEFT(F53,4),'PIB Mpal 2015-2022 Cons'!$E$5:$E$1012,$C$1)</f>
        <v>7.546061852018926</v>
      </c>
      <c r="G55" s="235">
        <f>SUMIFS('PIB Mpal 2015-2022 Cons'!$M$5:$M$1012,'PIB Mpal 2015-2022 Cons'!$A$5:$A$1012,LEFT(G53,4),'PIB Mpal 2015-2022 Cons'!$E$5:$E$1012,$C$1)</f>
        <v>5.330823187817832</v>
      </c>
      <c r="H55" s="235">
        <f>SUMIFS('PIB Mpal 2015-2022 Cons'!$M$5:$M$1012,'PIB Mpal 2015-2022 Cons'!$A$5:$A$1012,LEFT(H53,4),'PIB Mpal 2015-2022 Cons'!$E$5:$E$1012,$C$1)</f>
        <v>6.3756035816319825</v>
      </c>
      <c r="I55" s="238">
        <f>SUMIFS('PIB Mpal 2015-2022 Cons'!$M$5:$M$1012,'PIB Mpal 2015-2022 Cons'!$A$5:$A$1012,LEFT(I53,4),'PIB Mpal 2015-2022 Cons'!$E$5:$E$1012,$C$1)</f>
        <v>6.6138750846258665</v>
      </c>
    </row>
    <row r="56" spans="1:9" ht="15">
      <c r="A56" s="237" t="s">
        <v>436</v>
      </c>
      <c r="B56" s="235">
        <f>SUMIFS('PIB Mpal 2015-2022 Cons'!$V$5:$V$1012,'PIB Mpal 2015-2022 Cons'!$A$5:$A$1012,LEFT(B53,4),'PIB Mpal 2015-2022 Cons'!$E$5:$E$1012,$C$1)</f>
        <v>45.64350409536695</v>
      </c>
      <c r="C56" s="235">
        <f>SUMIFS('PIB Mpal 2015-2022 Cons'!$V$5:$V$1012,'PIB Mpal 2015-2022 Cons'!$A$5:$A$1012,LEFT(C53,4),'PIB Mpal 2015-2022 Cons'!$E$5:$E$1012,$C$1)</f>
        <v>45.78917412729764</v>
      </c>
      <c r="D56" s="235">
        <f>SUMIFS('PIB Mpal 2015-2022 Cons'!$V$5:$V$1012,'PIB Mpal 2015-2022 Cons'!$A$5:$A$1012,LEFT(D53,4),'PIB Mpal 2015-2022 Cons'!$E$5:$E$1012,$C$1)</f>
        <v>52.23188752928038</v>
      </c>
      <c r="E56" s="235">
        <f>SUMIFS('PIB Mpal 2015-2022 Cons'!$V$5:$V$1012,'PIB Mpal 2015-2022 Cons'!$A$5:$A$1012,LEFT(E53,4),'PIB Mpal 2015-2022 Cons'!$E$5:$E$1012,$C$1)</f>
        <v>53.86946842561237</v>
      </c>
      <c r="F56" s="235">
        <f>SUMIFS('PIB Mpal 2015-2022 Cons'!$V$5:$V$1012,'PIB Mpal 2015-2022 Cons'!$A$5:$A$1012,LEFT(F53,4),'PIB Mpal 2015-2022 Cons'!$E$5:$E$1012,$C$1)</f>
        <v>50.16082692446718</v>
      </c>
      <c r="G56" s="235">
        <f>SUMIFS('PIB Mpal 2015-2022 Cons'!$V$5:$V$1012,'PIB Mpal 2015-2022 Cons'!$A$5:$A$1012,LEFT(G53,4),'PIB Mpal 2015-2022 Cons'!$E$5:$E$1012,$C$1)</f>
        <v>48.450098882073505</v>
      </c>
      <c r="H56" s="235">
        <f>SUMIFS('PIB Mpal 2015-2022 Cons'!$V$5:$V$1012,'PIB Mpal 2015-2022 Cons'!$A$5:$A$1012,LEFT(H53,4),'PIB Mpal 2015-2022 Cons'!$E$5:$E$1012,$C$1)</f>
        <v>53.913433000094614</v>
      </c>
      <c r="I56" s="238">
        <f>SUMIFS('PIB Mpal 2015-2022 Cons'!$V$5:$V$1012,'PIB Mpal 2015-2022 Cons'!$A$5:$A$1012,LEFT(I53,4),'PIB Mpal 2015-2022 Cons'!$E$5:$E$1012,$C$1)</f>
        <v>58.65604364726367</v>
      </c>
    </row>
    <row r="57" spans="1:9" ht="15.75" thickBot="1">
      <c r="A57" s="245" t="s">
        <v>440</v>
      </c>
      <c r="B57" s="250">
        <f aca="true" t="shared" si="14" ref="B57">SUM(B54:B56)</f>
        <v>71.12871423584124</v>
      </c>
      <c r="C57" s="250">
        <f aca="true" t="shared" si="15" ref="C57:I57">SUM(C54:C56)</f>
        <v>73.2173798491528</v>
      </c>
      <c r="D57" s="250">
        <f t="shared" si="15"/>
        <v>94.33171330015162</v>
      </c>
      <c r="E57" s="250">
        <f t="shared" si="15"/>
        <v>89.37840149337293</v>
      </c>
      <c r="F57" s="250">
        <f t="shared" si="15"/>
        <v>81.45783647092819</v>
      </c>
      <c r="G57" s="250">
        <f t="shared" si="15"/>
        <v>78.11785889944042</v>
      </c>
      <c r="H57" s="250">
        <f t="shared" si="15"/>
        <v>88.60427662115796</v>
      </c>
      <c r="I57" s="251">
        <f t="shared" si="15"/>
        <v>92.31083577316544</v>
      </c>
    </row>
    <row r="58" spans="1:7" ht="15">
      <c r="A58" s="65"/>
      <c r="B58" s="293"/>
      <c r="C58" s="293"/>
      <c r="D58" s="293"/>
      <c r="E58" s="293"/>
      <c r="F58" s="293"/>
      <c r="G58" s="293"/>
    </row>
    <row r="59" spans="1:9" ht="15.75">
      <c r="A59" s="462" t="s">
        <v>487</v>
      </c>
      <c r="B59" s="462"/>
      <c r="C59" s="462"/>
      <c r="D59" s="462"/>
      <c r="E59" s="462"/>
      <c r="F59" s="462"/>
      <c r="G59" s="462"/>
      <c r="H59" s="462"/>
      <c r="I59" s="462"/>
    </row>
    <row r="60" spans="1:9" ht="37.9" customHeight="1" thickBot="1">
      <c r="A60" s="461" t="str">
        <f>"Tasas de variación valor Agregado precios constantes, Series encadenadas de volumen con año de referencia 2015, por sectores Económicos del Municipio de "&amp;B1</f>
        <v>Tasas de variación valor Agregado precios constantes, Series encadenadas de volumen con año de referencia 2015, por sectores Económicos del Municipio de Caicedo</v>
      </c>
      <c r="B60" s="461"/>
      <c r="C60" s="461"/>
      <c r="D60" s="461"/>
      <c r="E60" s="461"/>
      <c r="F60" s="461"/>
      <c r="G60" s="461"/>
      <c r="H60" s="461"/>
      <c r="I60" s="461"/>
    </row>
    <row r="61" spans="1:8" ht="15">
      <c r="A61" s="233" t="s">
        <v>432</v>
      </c>
      <c r="B61" s="234">
        <v>2016</v>
      </c>
      <c r="C61" s="234">
        <v>2017</v>
      </c>
      <c r="D61" s="234">
        <v>2018</v>
      </c>
      <c r="E61" s="234">
        <v>2019</v>
      </c>
      <c r="F61" s="234">
        <v>2020</v>
      </c>
      <c r="G61" s="234" t="s">
        <v>523</v>
      </c>
      <c r="H61" s="236" t="s">
        <v>522</v>
      </c>
    </row>
    <row r="62" spans="1:8" ht="15">
      <c r="A62" s="237" t="s">
        <v>434</v>
      </c>
      <c r="B62" s="246">
        <f>(C54-B54)/B54</f>
        <v>0.0805385428487606</v>
      </c>
      <c r="C62" s="246">
        <f aca="true" t="shared" si="16" ref="C62:F62">(D54-C54)/C54</f>
        <v>0.5930391544984085</v>
      </c>
      <c r="D62" s="246">
        <f t="shared" si="16"/>
        <v>-0.19289654668070555</v>
      </c>
      <c r="E62" s="246">
        <f t="shared" si="16"/>
        <v>-0.11758365937271674</v>
      </c>
      <c r="F62" s="246">
        <f t="shared" si="16"/>
        <v>0.024672242246743074</v>
      </c>
      <c r="G62" s="246">
        <f aca="true" t="shared" si="17" ref="G62:G65">(H54-G54)/G54</f>
        <v>0.1634677049846291</v>
      </c>
      <c r="H62" s="246">
        <f aca="true" t="shared" si="18" ref="H62:H65">(I54-H54)/H54</f>
        <v>-0.04500484531937112</v>
      </c>
    </row>
    <row r="63" spans="1:8" ht="15">
      <c r="A63" s="237" t="s">
        <v>435</v>
      </c>
      <c r="B63" s="246">
        <f aca="true" t="shared" si="19" ref="B63:F65">(C55-B55)/B55</f>
        <v>0.06261412884756885</v>
      </c>
      <c r="C63" s="246">
        <f t="shared" si="19"/>
        <v>0.34753195330208714</v>
      </c>
      <c r="D63" s="246">
        <f t="shared" si="19"/>
        <v>-0.018060900140171598</v>
      </c>
      <c r="E63" s="246">
        <f t="shared" si="19"/>
        <v>-0.1218490721458899</v>
      </c>
      <c r="F63" s="246">
        <f t="shared" si="19"/>
        <v>-0.2935622192930229</v>
      </c>
      <c r="G63" s="246">
        <f t="shared" si="17"/>
        <v>0.19598856630655395</v>
      </c>
      <c r="H63" s="246">
        <f t="shared" si="18"/>
        <v>0.037372383640717655</v>
      </c>
    </row>
    <row r="64" spans="1:8" ht="15">
      <c r="A64" s="237" t="s">
        <v>436</v>
      </c>
      <c r="B64" s="246">
        <f t="shared" si="19"/>
        <v>0.0031914734597574003</v>
      </c>
      <c r="C64" s="246">
        <f t="shared" si="19"/>
        <v>0.14070385685645842</v>
      </c>
      <c r="D64" s="246">
        <f t="shared" si="19"/>
        <v>0.03135212939440467</v>
      </c>
      <c r="E64" s="246">
        <f t="shared" si="19"/>
        <v>-0.06884496189648505</v>
      </c>
      <c r="F64" s="246">
        <f t="shared" si="19"/>
        <v>-0.03410486124899241</v>
      </c>
      <c r="G64" s="246">
        <f t="shared" si="17"/>
        <v>0.11276208396021536</v>
      </c>
      <c r="H64" s="246">
        <f t="shared" si="18"/>
        <v>0.08796714257021503</v>
      </c>
    </row>
    <row r="65" spans="1:8" ht="15.75" thickBot="1">
      <c r="A65" s="245" t="s">
        <v>440</v>
      </c>
      <c r="B65" s="294">
        <f t="shared" si="19"/>
        <v>0.02936459116055691</v>
      </c>
      <c r="C65" s="294">
        <f t="shared" si="19"/>
        <v>0.288378708641308</v>
      </c>
      <c r="D65" s="294">
        <f t="shared" si="19"/>
        <v>-0.05250950749741894</v>
      </c>
      <c r="E65" s="294">
        <f t="shared" si="19"/>
        <v>-0.08861833384916856</v>
      </c>
      <c r="F65" s="294">
        <f t="shared" si="19"/>
        <v>-0.04100253230614322</v>
      </c>
      <c r="G65" s="294">
        <f t="shared" si="17"/>
        <v>0.1342384170464337</v>
      </c>
      <c r="H65" s="294">
        <f t="shared" si="18"/>
        <v>0.041832734190195696</v>
      </c>
    </row>
    <row r="68" spans="1:6" ht="15">
      <c r="A68" s="449" t="s">
        <v>433</v>
      </c>
      <c r="B68" s="449"/>
      <c r="C68" s="449"/>
      <c r="D68" s="449"/>
      <c r="E68" s="449"/>
      <c r="F68" s="449"/>
    </row>
    <row r="69" spans="1:6" ht="15">
      <c r="A69" s="450" t="s">
        <v>437</v>
      </c>
      <c r="B69" s="451"/>
      <c r="C69" s="451"/>
      <c r="D69" s="451"/>
      <c r="E69" s="451"/>
      <c r="F69" s="452"/>
    </row>
    <row r="70" spans="1:6" ht="15">
      <c r="A70" s="437" t="s">
        <v>420</v>
      </c>
      <c r="B70" s="438"/>
      <c r="C70" s="438"/>
      <c r="D70" s="438"/>
      <c r="E70" s="438"/>
      <c r="F70" s="439"/>
    </row>
    <row r="71" spans="1:6" ht="15">
      <c r="A71" s="440" t="s">
        <v>327</v>
      </c>
      <c r="B71" s="441"/>
      <c r="C71" s="441"/>
      <c r="D71" s="441"/>
      <c r="E71" s="441"/>
      <c r="F71" s="442"/>
    </row>
    <row r="72" spans="1:6" ht="15">
      <c r="A72" s="450" t="s">
        <v>438</v>
      </c>
      <c r="B72" s="451"/>
      <c r="C72" s="451"/>
      <c r="D72" s="451"/>
      <c r="E72" s="451"/>
      <c r="F72" s="452"/>
    </row>
    <row r="73" spans="1:6" ht="15">
      <c r="A73" s="437" t="s">
        <v>329</v>
      </c>
      <c r="B73" s="438"/>
      <c r="C73" s="438"/>
      <c r="D73" s="438"/>
      <c r="E73" s="438"/>
      <c r="F73" s="439"/>
    </row>
    <row r="74" spans="1:6" ht="15">
      <c r="A74" s="440" t="s">
        <v>11</v>
      </c>
      <c r="B74" s="441"/>
      <c r="C74" s="441"/>
      <c r="D74" s="441"/>
      <c r="E74" s="441"/>
      <c r="F74" s="442"/>
    </row>
    <row r="75" spans="1:6" ht="15">
      <c r="A75" s="450" t="s">
        <v>439</v>
      </c>
      <c r="B75" s="451"/>
      <c r="C75" s="451"/>
      <c r="D75" s="451"/>
      <c r="E75" s="451"/>
      <c r="F75" s="452"/>
    </row>
    <row r="76" spans="1:6" ht="15">
      <c r="A76" s="437" t="s">
        <v>423</v>
      </c>
      <c r="B76" s="438"/>
      <c r="C76" s="438"/>
      <c r="D76" s="438"/>
      <c r="E76" s="438"/>
      <c r="F76" s="439"/>
    </row>
    <row r="77" spans="1:6" ht="15">
      <c r="A77" s="437" t="s">
        <v>424</v>
      </c>
      <c r="B77" s="438"/>
      <c r="C77" s="438"/>
      <c r="D77" s="438"/>
      <c r="E77" s="438"/>
      <c r="F77" s="439"/>
    </row>
    <row r="78" spans="1:6" ht="15">
      <c r="A78" s="437" t="s">
        <v>336</v>
      </c>
      <c r="B78" s="438"/>
      <c r="C78" s="438"/>
      <c r="D78" s="438"/>
      <c r="E78" s="438"/>
      <c r="F78" s="439"/>
    </row>
    <row r="79" spans="1:6" ht="15">
      <c r="A79" s="437" t="s">
        <v>16</v>
      </c>
      <c r="B79" s="438"/>
      <c r="C79" s="438"/>
      <c r="D79" s="438"/>
      <c r="E79" s="438"/>
      <c r="F79" s="439"/>
    </row>
    <row r="80" spans="1:6" ht="15">
      <c r="A80" s="437" t="s">
        <v>17</v>
      </c>
      <c r="B80" s="438"/>
      <c r="C80" s="438"/>
      <c r="D80" s="438"/>
      <c r="E80" s="438"/>
      <c r="F80" s="439"/>
    </row>
    <row r="81" spans="1:6" ht="15">
      <c r="A81" s="437" t="s">
        <v>340</v>
      </c>
      <c r="B81" s="438"/>
      <c r="C81" s="438"/>
      <c r="D81" s="438"/>
      <c r="E81" s="438"/>
      <c r="F81" s="439"/>
    </row>
    <row r="82" spans="1:6" ht="15">
      <c r="A82" s="437" t="s">
        <v>425</v>
      </c>
      <c r="B82" s="438"/>
      <c r="C82" s="438"/>
      <c r="D82" s="438"/>
      <c r="E82" s="438"/>
      <c r="F82" s="439"/>
    </row>
    <row r="83" spans="1:6" ht="15">
      <c r="A83" s="440" t="s">
        <v>426</v>
      </c>
      <c r="B83" s="441"/>
      <c r="C83" s="441"/>
      <c r="D83" s="441"/>
      <c r="E83" s="441"/>
      <c r="F83" s="442"/>
    </row>
    <row r="86" spans="1:9" ht="14.45" customHeight="1">
      <c r="A86" s="462" t="s">
        <v>488</v>
      </c>
      <c r="B86" s="462"/>
      <c r="C86" s="462"/>
      <c r="D86" s="462"/>
      <c r="E86" s="462"/>
      <c r="F86" s="462"/>
      <c r="G86" s="462"/>
      <c r="H86" s="462"/>
      <c r="I86" s="462"/>
    </row>
    <row r="87" spans="1:9" ht="31.15" customHeight="1" thickBot="1">
      <c r="A87" s="463" t="str">
        <f>"Valor Agregado en precios corrientes por ramas de actividad económica del Municipio de "&amp;B1&amp;" (miles de Millones de pesos)"</f>
        <v>Valor Agregado en precios corrientes por ramas de actividad económica del Municipio de Caicedo (miles de Millones de pesos)</v>
      </c>
      <c r="B87" s="463"/>
      <c r="C87" s="463"/>
      <c r="D87" s="463"/>
      <c r="E87" s="463"/>
      <c r="F87" s="463"/>
      <c r="G87" s="463"/>
      <c r="H87" s="463"/>
      <c r="I87" s="463"/>
    </row>
    <row r="88" spans="1:9" ht="15.75" thickBot="1">
      <c r="A88" s="233" t="s">
        <v>441</v>
      </c>
      <c r="B88" s="234">
        <v>2015</v>
      </c>
      <c r="C88" s="234">
        <v>2016</v>
      </c>
      <c r="D88" s="234">
        <v>2017</v>
      </c>
      <c r="E88" s="234">
        <v>2018</v>
      </c>
      <c r="F88" s="234">
        <v>2019</v>
      </c>
      <c r="G88" s="234">
        <v>2020</v>
      </c>
      <c r="H88" s="234" t="s">
        <v>523</v>
      </c>
      <c r="I88" s="236" t="s">
        <v>522</v>
      </c>
    </row>
    <row r="89" spans="1:12" ht="26.25" thickBot="1">
      <c r="A89" s="252" t="s">
        <v>7</v>
      </c>
      <c r="B89" s="235">
        <f>SUMIFS('PIB-Mpal 2015-2022 Corrient '!$H$5:$H$1012,'PIB-Mpal 2015-2022 Corrient '!$A$5:$A$1012,LEFT(B88,4),'PIB-Mpal 2015-2022 Corrient '!$E$5:$E$1012,$C$1)</f>
        <v>17.87181303753788</v>
      </c>
      <c r="C89" s="235">
        <f>SUMIFS('PIB-Mpal 2015-2022 Corrient '!$H$5:$H$1012,'PIB-Mpal 2015-2022 Corrient '!$A$5:$A$1012,LEFT(C88,4),'PIB-Mpal 2015-2022 Corrient '!$E$5:$E$1012,$C$1)</f>
        <v>22.947439067423844</v>
      </c>
      <c r="D89" s="235">
        <f>SUMIFS('PIB-Mpal 2015-2022 Corrient '!$H$5:$H$1012,'PIB-Mpal 2015-2022 Corrient '!$A$5:$A$1012,LEFT(D88,4),'PIB-Mpal 2015-2022 Corrient '!$E$5:$E$1012,$C$1)</f>
        <v>37.71825667905528</v>
      </c>
      <c r="E89" s="235">
        <f>SUMIFS('PIB-Mpal 2015-2022 Corrient '!$H$5:$H$1012,'PIB-Mpal 2015-2022 Corrient '!$A$5:$A$1012,LEFT(E88,4),'PIB-Mpal 2015-2022 Corrient '!$E$5:$E$1012,$C$1)</f>
        <v>32.08349793506512</v>
      </c>
      <c r="F89" s="235">
        <f>SUMIFS('PIB-Mpal 2015-2022 Corrient '!$H$5:$H$1012,'PIB-Mpal 2015-2022 Corrient '!$A$5:$A$1012,LEFT(F88,4),'PIB-Mpal 2015-2022 Corrient '!$E$5:$E$1012,$C$1)</f>
        <v>30.710176342806196</v>
      </c>
      <c r="G89" s="235">
        <f>SUMIFS('PIB-Mpal 2015-2022 Corrient '!$H$5:$H$1012,'PIB-Mpal 2015-2022 Corrient '!$A$5:$A$1012,LEFT(G88,4),'PIB-Mpal 2015-2022 Corrient '!$E$5:$E$1012,$C$1)</f>
        <v>34.085160927479755</v>
      </c>
      <c r="H89" s="235">
        <f>SUMIFS('PIB-Mpal 2015-2022 Corrient '!$H$5:$H$1012,'PIB-Mpal 2015-2022 Corrient '!$A$5:$A$1012,LEFT(H88,4),'PIB-Mpal 2015-2022 Corrient '!$E$5:$E$1012,$C$1)</f>
        <v>45.9218133864708</v>
      </c>
      <c r="I89" s="238">
        <f>SUMIFS('PIB-Mpal 2015-2022 Corrient '!$H$5:$H$1012,'PIB-Mpal 2015-2022 Corrient '!$A$5:$A$1012,LEFT(I88,4),'PIB-Mpal 2015-2022 Corrient '!$E$5:$E$1012,$C$1)</f>
        <v>60.61200414217045</v>
      </c>
      <c r="L89" s="292">
        <v>2016</v>
      </c>
    </row>
    <row r="90" spans="1:9" ht="15">
      <c r="A90" s="252" t="s">
        <v>8</v>
      </c>
      <c r="B90" s="235">
        <f>SUMIFS('PIB-Mpal 2015-2022 Corrient '!$I$5:$I$1012,'PIB-Mpal 2015-2022 Corrient '!$A$5:$A$1012,LEFT(B88,4),'PIB-Mpal 2015-2022 Corrient '!$E$5:$E$1012,$C$1)</f>
        <v>1.501838447791311</v>
      </c>
      <c r="C90" s="235">
        <f>SUMIFS('PIB-Mpal 2015-2022 Corrient '!$I$5:$I$1012,'PIB-Mpal 2015-2022 Corrient '!$A$5:$A$1012,LEFT(C88,4),'PIB-Mpal 2015-2022 Corrient '!$E$5:$E$1012,$C$1)</f>
        <v>1.3521530114962588</v>
      </c>
      <c r="D90" s="235">
        <f>SUMIFS('PIB-Mpal 2015-2022 Corrient '!$I$5:$I$1012,'PIB-Mpal 2015-2022 Corrient '!$A$5:$A$1012,LEFT(D88,4),'PIB-Mpal 2015-2022 Corrient '!$E$5:$E$1012,$C$1)</f>
        <v>0.24747758543690423</v>
      </c>
      <c r="E90" s="235">
        <f>SUMIFS('PIB-Mpal 2015-2022 Corrient '!$I$5:$I$1012,'PIB-Mpal 2015-2022 Corrient '!$A$5:$A$1012,LEFT(E88,4),'PIB-Mpal 2015-2022 Corrient '!$E$5:$E$1012,$C$1)</f>
        <v>0</v>
      </c>
      <c r="F90" s="235">
        <f>SUMIFS('PIB-Mpal 2015-2022 Corrient '!$I$5:$I$1012,'PIB-Mpal 2015-2022 Corrient '!$A$5:$A$1012,LEFT(F88,4),'PIB-Mpal 2015-2022 Corrient '!$E$5:$E$1012,$C$1)</f>
        <v>0</v>
      </c>
      <c r="G90" s="235">
        <f>SUMIFS('PIB-Mpal 2015-2022 Corrient '!$I$5:$I$1012,'PIB-Mpal 2015-2022 Corrient '!$A$5:$A$1012,LEFT(G88,4),'PIB-Mpal 2015-2022 Corrient '!$E$5:$E$1012,$C$1)</f>
        <v>0</v>
      </c>
      <c r="H90" s="235">
        <f>SUMIFS('PIB-Mpal 2015-2022 Corrient '!$I$5:$I$1012,'PIB-Mpal 2015-2022 Corrient '!$A$5:$A$1012,LEFT(H88,4),'PIB-Mpal 2015-2022 Corrient '!$E$5:$E$1012,$C$1)</f>
        <v>0</v>
      </c>
      <c r="I90" s="238">
        <f>SUMIFS('PIB-Mpal 2015-2022 Corrient '!$I$5:$I$1012,'PIB-Mpal 2015-2022 Corrient '!$A$5:$A$1012,LEFT(I88,4),'PIB-Mpal 2015-2022 Corrient '!$E$5:$E$1012,$C$1)</f>
        <v>0</v>
      </c>
    </row>
    <row r="91" spans="1:9" ht="15">
      <c r="A91" s="252" t="s">
        <v>10</v>
      </c>
      <c r="B91" s="235">
        <f>SUMIFS('PIB-Mpal 2015-2022 Corrient '!$K$5:$K$1012,'PIB-Mpal 2015-2022 Corrient '!$A$5:$A$1012,LEFT(B88,4),'PIB-Mpal 2015-2022 Corrient '!$E$5:$E$1012,$C$1)</f>
        <v>2.4458161715917384</v>
      </c>
      <c r="C91" s="235">
        <f>SUMIFS('PIB-Mpal 2015-2022 Corrient '!$K$5:$K$1012,'PIB-Mpal 2015-2022 Corrient '!$A$5:$A$1012,LEFT(C88,4),'PIB-Mpal 2015-2022 Corrient '!$E$5:$E$1012,$C$1)</f>
        <v>2.467650212101506</v>
      </c>
      <c r="D91" s="235">
        <f>SUMIFS('PIB-Mpal 2015-2022 Corrient '!$K$5:$K$1012,'PIB-Mpal 2015-2022 Corrient '!$A$5:$A$1012,LEFT(D88,4),'PIB-Mpal 2015-2022 Corrient '!$E$5:$E$1012,$C$1)</f>
        <v>3.095927042297262</v>
      </c>
      <c r="E91" s="235">
        <f>SUMIFS('PIB-Mpal 2015-2022 Corrient '!$K$5:$K$1012,'PIB-Mpal 2015-2022 Corrient '!$A$5:$A$1012,LEFT(E88,4),'PIB-Mpal 2015-2022 Corrient '!$E$5:$E$1012,$C$1)</f>
        <v>2.5169564612836544</v>
      </c>
      <c r="F91" s="235">
        <f>SUMIFS('PIB-Mpal 2015-2022 Corrient '!$K$5:$K$1012,'PIB-Mpal 2015-2022 Corrient '!$A$5:$A$1012,LEFT(F88,4),'PIB-Mpal 2015-2022 Corrient '!$E$5:$E$1012,$C$1)</f>
        <v>2.3350668869571685</v>
      </c>
      <c r="G91" s="235">
        <f>SUMIFS('PIB-Mpal 2015-2022 Corrient '!$K$5:$K$1012,'PIB-Mpal 2015-2022 Corrient '!$A$5:$A$1012,LEFT(G88,4),'PIB-Mpal 2015-2022 Corrient '!$E$5:$E$1012,$C$1)</f>
        <v>2.1557032080652263</v>
      </c>
      <c r="H91" s="235">
        <f>SUMIFS('PIB-Mpal 2015-2022 Corrient '!$K$5:$K$1012,'PIB-Mpal 2015-2022 Corrient '!$A$5:$A$1012,LEFT(H88,4),'PIB-Mpal 2015-2022 Corrient '!$E$5:$E$1012,$C$1)</f>
        <v>3.562247338727705</v>
      </c>
      <c r="I91" s="238">
        <f>SUMIFS('PIB-Mpal 2015-2022 Corrient '!$K$5:$K$1012,'PIB-Mpal 2015-2022 Corrient '!$A$5:$A$1012,LEFT(I88,4),'PIB-Mpal 2015-2022 Corrient '!$E$5:$E$1012,$C$1)</f>
        <v>1.5247466588525795</v>
      </c>
    </row>
    <row r="92" spans="1:9" ht="15">
      <c r="A92" s="252" t="s">
        <v>11</v>
      </c>
      <c r="B92" s="235">
        <f>SUMIFS('PIB-Mpal 2015-2022 Corrient '!$L$5:$L$1012,'PIB-Mpal 2015-2022 Corrient '!$A$5:$A$1012,LEFT(B88,4),'PIB-Mpal 2015-2022 Corrient '!$E$5:$E$1012,$C$1)</f>
        <v>3.665742483553363</v>
      </c>
      <c r="C92" s="235">
        <f>SUMIFS('PIB-Mpal 2015-2022 Corrient '!$L$5:$L$1012,'PIB-Mpal 2015-2022 Corrient '!$A$5:$A$1012,LEFT(C88,4),'PIB-Mpal 2015-2022 Corrient '!$E$5:$E$1012,$C$1)</f>
        <v>4.296093715445688</v>
      </c>
      <c r="D92" s="235">
        <f>SUMIFS('PIB-Mpal 2015-2022 Corrient '!$L$5:$L$1012,'PIB-Mpal 2015-2022 Corrient '!$A$5:$A$1012,LEFT(D88,4),'PIB-Mpal 2015-2022 Corrient '!$E$5:$E$1012,$C$1)</f>
        <v>5.803230959371952</v>
      </c>
      <c r="E92" s="235">
        <f>SUMIFS('PIB-Mpal 2015-2022 Corrient '!$L$5:$L$1012,'PIB-Mpal 2015-2022 Corrient '!$A$5:$A$1012,LEFT(E88,4),'PIB-Mpal 2015-2022 Corrient '!$E$5:$E$1012,$C$1)</f>
        <v>6.379905554440598</v>
      </c>
      <c r="F92" s="235">
        <f>SUMIFS('PIB-Mpal 2015-2022 Corrient '!$L$5:$L$1012,'PIB-Mpal 2015-2022 Corrient '!$A$5:$A$1012,LEFT(F88,4),'PIB-Mpal 2015-2022 Corrient '!$E$5:$E$1012,$C$1)</f>
        <v>5.841554641407907</v>
      </c>
      <c r="G92" s="235">
        <f>SUMIFS('PIB-Mpal 2015-2022 Corrient '!$L$5:$L$1012,'PIB-Mpal 2015-2022 Corrient '!$A$5:$A$1012,LEFT(G88,4),'PIB-Mpal 2015-2022 Corrient '!$E$5:$E$1012,$C$1)</f>
        <v>3.9008777952102935</v>
      </c>
      <c r="H92" s="235">
        <f>SUMIFS('PIB-Mpal 2015-2022 Corrient '!$L$5:$L$1012,'PIB-Mpal 2015-2022 Corrient '!$A$5:$A$1012,LEFT(H88,4),'PIB-Mpal 2015-2022 Corrient '!$E$5:$E$1012,$C$1)</f>
        <v>4.044601304199729</v>
      </c>
      <c r="I92" s="238">
        <f>SUMIFS('PIB-Mpal 2015-2022 Corrient '!$L$5:$L$1012,'PIB-Mpal 2015-2022 Corrient '!$A$5:$A$1012,LEFT(I88,4),'PIB-Mpal 2015-2022 Corrient '!$E$5:$E$1012,$C$1)</f>
        <v>7.216293781735379</v>
      </c>
    </row>
    <row r="93" spans="1:9" ht="21.6" customHeight="1">
      <c r="A93" s="252" t="s">
        <v>442</v>
      </c>
      <c r="B93" s="235">
        <f>SUMIFS('PIB-Mpal 2015-2022 Corrient '!$N$5:$N$1012,'PIB-Mpal 2015-2022 Corrient '!$A$5:$A$1012,LEFT(B88,4),'PIB-Mpal 2015-2022 Corrient '!$E$5:$E$1012,$C$1)</f>
        <v>1.869937111328059</v>
      </c>
      <c r="C93" s="235">
        <f>SUMIFS('PIB-Mpal 2015-2022 Corrient '!$N$5:$N$1012,'PIB-Mpal 2015-2022 Corrient '!$A$5:$A$1012,LEFT(C88,4),'PIB-Mpal 2015-2022 Corrient '!$E$5:$E$1012,$C$1)</f>
        <v>0.8373330377537678</v>
      </c>
      <c r="D93" s="235">
        <f>SUMIFS('PIB-Mpal 2015-2022 Corrient '!$N$5:$N$1012,'PIB-Mpal 2015-2022 Corrient '!$A$5:$A$1012,LEFT(D88,4),'PIB-Mpal 2015-2022 Corrient '!$E$5:$E$1012,$C$1)</f>
        <v>1.480045901741967</v>
      </c>
      <c r="E93" s="235">
        <f>SUMIFS('PIB-Mpal 2015-2022 Corrient '!$N$5:$N$1012,'PIB-Mpal 2015-2022 Corrient '!$A$5:$A$1012,LEFT(E88,4),'PIB-Mpal 2015-2022 Corrient '!$E$5:$E$1012,$C$1)</f>
        <v>1.6154257838977035</v>
      </c>
      <c r="F93" s="235">
        <f>SUMIFS('PIB-Mpal 2015-2022 Corrient '!$N$5:$N$1012,'PIB-Mpal 2015-2022 Corrient '!$A$5:$A$1012,LEFT(F88,4),'PIB-Mpal 2015-2022 Corrient '!$E$5:$E$1012,$C$1)</f>
        <v>1.8110477789634951</v>
      </c>
      <c r="G93" s="235">
        <f>SUMIFS('PIB-Mpal 2015-2022 Corrient '!$N$5:$N$1012,'PIB-Mpal 2015-2022 Corrient '!$A$5:$A$1012,LEFT(G88,4),'PIB-Mpal 2015-2022 Corrient '!$E$5:$E$1012,$C$1)</f>
        <v>2.745156708076537</v>
      </c>
      <c r="H93" s="235">
        <f>SUMIFS('PIB-Mpal 2015-2022 Corrient '!$N$5:$N$1012,'PIB-Mpal 2015-2022 Corrient '!$A$5:$A$1012,LEFT(H88,4),'PIB-Mpal 2015-2022 Corrient '!$E$5:$E$1012,$C$1)</f>
        <v>4.885534548567352</v>
      </c>
      <c r="I93" s="238">
        <f>SUMIFS('PIB-Mpal 2015-2022 Corrient '!$N$5:$N$1012,'PIB-Mpal 2015-2022 Corrient '!$A$5:$A$1012,LEFT(I88,4),'PIB-Mpal 2015-2022 Corrient '!$E$5:$E$1012,$C$1)</f>
        <v>7.091641909902295</v>
      </c>
    </row>
    <row r="94" spans="1:9" ht="23.45" customHeight="1">
      <c r="A94" s="252" t="s">
        <v>443</v>
      </c>
      <c r="B94" s="235">
        <f>SUMIFS('PIB-Mpal 2015-2022 Corrient '!$O$5:$O$1012,'PIB-Mpal 2015-2022 Corrient '!$A$5:$A$1012,LEFT(B88,4),'PIB-Mpal 2015-2022 Corrient '!$E$5:$E$1012,$C$1)</f>
        <v>9.423349617769928</v>
      </c>
      <c r="C94" s="235">
        <f>SUMIFS('PIB-Mpal 2015-2022 Corrient '!$O$5:$O$1012,'PIB-Mpal 2015-2022 Corrient '!$A$5:$A$1012,LEFT(C88,4),'PIB-Mpal 2015-2022 Corrient '!$E$5:$E$1012,$C$1)</f>
        <v>6.659726608642922</v>
      </c>
      <c r="D94" s="235">
        <f>SUMIFS('PIB-Mpal 2015-2022 Corrient '!$O$5:$O$1012,'PIB-Mpal 2015-2022 Corrient '!$A$5:$A$1012,LEFT(D88,4),'PIB-Mpal 2015-2022 Corrient '!$E$5:$E$1012,$C$1)</f>
        <v>12.103631910870865</v>
      </c>
      <c r="E94" s="235">
        <f>SUMIFS('PIB-Mpal 2015-2022 Corrient '!$O$5:$O$1012,'PIB-Mpal 2015-2022 Corrient '!$A$5:$A$1012,LEFT(E88,4),'PIB-Mpal 2015-2022 Corrient '!$E$5:$E$1012,$C$1)</f>
        <v>11.443609154400425</v>
      </c>
      <c r="F94" s="235">
        <f>SUMIFS('PIB-Mpal 2015-2022 Corrient '!$O$5:$O$1012,'PIB-Mpal 2015-2022 Corrient '!$A$5:$A$1012,LEFT(F88,4),'PIB-Mpal 2015-2022 Corrient '!$E$5:$E$1012,$C$1)</f>
        <v>10.198034594215352</v>
      </c>
      <c r="G94" s="235">
        <f>SUMIFS('PIB-Mpal 2015-2022 Corrient '!$O$5:$O$1012,'PIB-Mpal 2015-2022 Corrient '!$A$5:$A$1012,LEFT(G88,4),'PIB-Mpal 2015-2022 Corrient '!$E$5:$E$1012,$C$1)</f>
        <v>8.08090612142853</v>
      </c>
      <c r="H94" s="235">
        <f>SUMIFS('PIB-Mpal 2015-2022 Corrient '!$O$5:$O$1012,'PIB-Mpal 2015-2022 Corrient '!$A$5:$A$1012,LEFT(H88,4),'PIB-Mpal 2015-2022 Corrient '!$E$5:$E$1012,$C$1)</f>
        <v>13.526166489182753</v>
      </c>
      <c r="I94" s="238">
        <f>SUMIFS('PIB-Mpal 2015-2022 Corrient '!$O$5:$O$1012,'PIB-Mpal 2015-2022 Corrient '!$A$5:$A$1012,LEFT(I88,4),'PIB-Mpal 2015-2022 Corrient '!$E$5:$E$1012,$C$1)</f>
        <v>16.845145980959234</v>
      </c>
    </row>
    <row r="95" spans="1:9" ht="15">
      <c r="A95" s="252" t="s">
        <v>15</v>
      </c>
      <c r="B95" s="235">
        <f>SUMIFS('PIB-Mpal 2015-2022 Corrient '!$P$5:$P$1012,'PIB-Mpal 2015-2022 Corrient '!$A$5:$A$1012,LEFT(B88,4),'PIB-Mpal 2015-2022 Corrient '!$E$5:$E$1012,$C$1)</f>
        <v>2.2980552705923594</v>
      </c>
      <c r="C95" s="235">
        <f>SUMIFS('PIB-Mpal 2015-2022 Corrient '!$P$5:$P$1012,'PIB-Mpal 2015-2022 Corrient '!$A$5:$A$1012,LEFT(C88,4),'PIB-Mpal 2015-2022 Corrient '!$E$5:$E$1012,$C$1)</f>
        <v>1.9768596740839226</v>
      </c>
      <c r="D95" s="235">
        <f>SUMIFS('PIB-Mpal 2015-2022 Corrient '!$P$5:$P$1012,'PIB-Mpal 2015-2022 Corrient '!$A$5:$A$1012,LEFT(D88,4),'PIB-Mpal 2015-2022 Corrient '!$E$5:$E$1012,$C$1)</f>
        <v>3.276168344739852</v>
      </c>
      <c r="E95" s="235">
        <f>SUMIFS('PIB-Mpal 2015-2022 Corrient '!$P$5:$P$1012,'PIB-Mpal 2015-2022 Corrient '!$A$5:$A$1012,LEFT(E88,4),'PIB-Mpal 2015-2022 Corrient '!$E$5:$E$1012,$C$1)</f>
        <v>4.365888276803589</v>
      </c>
      <c r="F95" s="235">
        <f>SUMIFS('PIB-Mpal 2015-2022 Corrient '!$P$5:$P$1012,'PIB-Mpal 2015-2022 Corrient '!$A$5:$A$1012,LEFT(F88,4),'PIB-Mpal 2015-2022 Corrient '!$E$5:$E$1012,$C$1)</f>
        <v>3.210650899347489</v>
      </c>
      <c r="G95" s="235">
        <f>SUMIFS('PIB-Mpal 2015-2022 Corrient '!$P$5:$P$1012,'PIB-Mpal 2015-2022 Corrient '!$A$5:$A$1012,LEFT(G88,4),'PIB-Mpal 2015-2022 Corrient '!$E$5:$E$1012,$C$1)</f>
        <v>2.762210629253246</v>
      </c>
      <c r="H95" s="235">
        <f>SUMIFS('PIB-Mpal 2015-2022 Corrient '!$P$5:$P$1012,'PIB-Mpal 2015-2022 Corrient '!$A$5:$A$1012,LEFT(H88,4),'PIB-Mpal 2015-2022 Corrient '!$E$5:$E$1012,$C$1)</f>
        <v>2.7805680996821067</v>
      </c>
      <c r="I95" s="238">
        <f>SUMIFS('PIB-Mpal 2015-2022 Corrient '!$P$5:$P$1012,'PIB-Mpal 2015-2022 Corrient '!$A$5:$A$1012,LEFT(I88,4),'PIB-Mpal 2015-2022 Corrient '!$E$5:$E$1012,$C$1)</f>
        <v>3.126530968039022</v>
      </c>
    </row>
    <row r="96" spans="1:9" ht="15">
      <c r="A96" s="252" t="s">
        <v>16</v>
      </c>
      <c r="B96" s="235">
        <f>SUMIFS('PIB-Mpal 2015-2022 Corrient '!$Q$5:$Q$1012,'PIB-Mpal 2015-2022 Corrient '!$A$5:$A$1012,LEFT(B88,4),'PIB-Mpal 2015-2022 Corrient '!$E$5:$E$1012,$C$1)</f>
        <v>2.1170464470848</v>
      </c>
      <c r="C96" s="235">
        <f>SUMIFS('PIB-Mpal 2015-2022 Corrient '!$Q$5:$Q$1012,'PIB-Mpal 2015-2022 Corrient '!$A$5:$A$1012,LEFT(C88,4),'PIB-Mpal 2015-2022 Corrient '!$E$5:$E$1012,$C$1)</f>
        <v>1.6212178559108286</v>
      </c>
      <c r="D96" s="235">
        <f>SUMIFS('PIB-Mpal 2015-2022 Corrient '!$Q$5:$Q$1012,'PIB-Mpal 2015-2022 Corrient '!$A$5:$A$1012,LEFT(D88,4),'PIB-Mpal 2015-2022 Corrient '!$E$5:$E$1012,$C$1)</f>
        <v>2.889071385397221</v>
      </c>
      <c r="E96" s="235">
        <f>SUMIFS('PIB-Mpal 2015-2022 Corrient '!$Q$5:$Q$1012,'PIB-Mpal 2015-2022 Corrient '!$A$5:$A$1012,LEFT(E88,4),'PIB-Mpal 2015-2022 Corrient '!$E$5:$E$1012,$C$1)</f>
        <v>2.1955435467142617</v>
      </c>
      <c r="F96" s="235">
        <f>SUMIFS('PIB-Mpal 2015-2022 Corrient '!$Q$5:$Q$1012,'PIB-Mpal 2015-2022 Corrient '!$A$5:$A$1012,LEFT(F88,4),'PIB-Mpal 2015-2022 Corrient '!$E$5:$E$1012,$C$1)</f>
        <v>2.1353217720123814</v>
      </c>
      <c r="G96" s="235">
        <f>SUMIFS('PIB-Mpal 2015-2022 Corrient '!$Q$5:$Q$1012,'PIB-Mpal 2015-2022 Corrient '!$A$5:$A$1012,LEFT(G88,4),'PIB-Mpal 2015-2022 Corrient '!$E$5:$E$1012,$C$1)</f>
        <v>5.931639425714359</v>
      </c>
      <c r="H96" s="235">
        <f>SUMIFS('PIB-Mpal 2015-2022 Corrient '!$Q$5:$Q$1012,'PIB-Mpal 2015-2022 Corrient '!$A$5:$A$1012,LEFT(H88,4),'PIB-Mpal 2015-2022 Corrient '!$E$5:$E$1012,$C$1)</f>
        <v>2.073962812226237</v>
      </c>
      <c r="I96" s="238">
        <f>SUMIFS('PIB-Mpal 2015-2022 Corrient '!$Q$5:$Q$1012,'PIB-Mpal 2015-2022 Corrient '!$A$5:$A$1012,LEFT(I88,4),'PIB-Mpal 2015-2022 Corrient '!$E$5:$E$1012,$C$1)</f>
        <v>1.9098384320271693</v>
      </c>
    </row>
    <row r="97" spans="1:9" ht="15">
      <c r="A97" s="252" t="s">
        <v>17</v>
      </c>
      <c r="B97" s="235">
        <f>SUMIFS('PIB-Mpal 2015-2022 Corrient '!$R$5:$R$1012,'PIB-Mpal 2015-2022 Corrient '!$A$5:$A$1012,LEFT(B88,4),'PIB-Mpal 2015-2022 Corrient '!$E$5:$E$1012,$C$1)</f>
        <v>5.286485525193822</v>
      </c>
      <c r="C97" s="235">
        <f>SUMIFS('PIB-Mpal 2015-2022 Corrient '!$R$5:$R$1012,'PIB-Mpal 2015-2022 Corrient '!$A$5:$A$1012,LEFT(C88,4),'PIB-Mpal 2015-2022 Corrient '!$E$5:$E$1012,$C$1)</f>
        <v>3.944497032154349</v>
      </c>
      <c r="D97" s="235">
        <f>SUMIFS('PIB-Mpal 2015-2022 Corrient '!$R$5:$R$1012,'PIB-Mpal 2015-2022 Corrient '!$A$5:$A$1012,LEFT(D88,4),'PIB-Mpal 2015-2022 Corrient '!$E$5:$E$1012,$C$1)</f>
        <v>6.901328040073468</v>
      </c>
      <c r="E97" s="235">
        <f>SUMIFS('PIB-Mpal 2015-2022 Corrient '!$R$5:$R$1012,'PIB-Mpal 2015-2022 Corrient '!$A$5:$A$1012,LEFT(E88,4),'PIB-Mpal 2015-2022 Corrient '!$E$5:$E$1012,$C$1)</f>
        <v>7.326990106402699</v>
      </c>
      <c r="F97" s="235">
        <f>SUMIFS('PIB-Mpal 2015-2022 Corrient '!$R$5:$R$1012,'PIB-Mpal 2015-2022 Corrient '!$A$5:$A$1012,LEFT(F88,4),'PIB-Mpal 2015-2022 Corrient '!$E$5:$E$1012,$C$1)</f>
        <v>6.992773288668834</v>
      </c>
      <c r="G97" s="235">
        <f>SUMIFS('PIB-Mpal 2015-2022 Corrient '!$R$5:$R$1012,'PIB-Mpal 2015-2022 Corrient '!$A$5:$A$1012,LEFT(G88,4),'PIB-Mpal 2015-2022 Corrient '!$E$5:$E$1012,$C$1)</f>
        <v>5.817266023654087</v>
      </c>
      <c r="H97" s="235">
        <f>SUMIFS('PIB-Mpal 2015-2022 Corrient '!$R$5:$R$1012,'PIB-Mpal 2015-2022 Corrient '!$A$5:$A$1012,LEFT(H88,4),'PIB-Mpal 2015-2022 Corrient '!$E$5:$E$1012,$C$1)</f>
        <v>9.644162768022248</v>
      </c>
      <c r="I97" s="238">
        <f>SUMIFS('PIB-Mpal 2015-2022 Corrient '!$R$5:$R$1012,'PIB-Mpal 2015-2022 Corrient '!$A$5:$A$1012,LEFT(I88,4),'PIB-Mpal 2015-2022 Corrient '!$E$5:$E$1012,$C$1)</f>
        <v>10.396492075521094</v>
      </c>
    </row>
    <row r="98" spans="1:9" ht="27.75">
      <c r="A98" s="252" t="s">
        <v>444</v>
      </c>
      <c r="B98" s="235">
        <f>SUMIFS('PIB-Mpal 2015-2022 Corrient '!$S$5:$S$1012,'PIB-Mpal 2015-2022 Corrient '!$A$5:$A$1012,LEFT(B88,4),'PIB-Mpal 2015-2022 Corrient '!$E$5:$E$1012,$C$1)</f>
        <v>7.407289425631445</v>
      </c>
      <c r="C98" s="235">
        <f>SUMIFS('PIB-Mpal 2015-2022 Corrient '!$S$5:$S$1012,'PIB-Mpal 2015-2022 Corrient '!$A$5:$A$1012,LEFT(C88,4),'PIB-Mpal 2015-2022 Corrient '!$E$5:$E$1012,$C$1)</f>
        <v>6.801770722411042</v>
      </c>
      <c r="D98" s="235">
        <f>SUMIFS('PIB-Mpal 2015-2022 Corrient '!$S$5:$S$1012,'PIB-Mpal 2015-2022 Corrient '!$A$5:$A$1012,LEFT(D88,4),'PIB-Mpal 2015-2022 Corrient '!$E$5:$E$1012,$C$1)</f>
        <v>9.089063278372063</v>
      </c>
      <c r="E98" s="235">
        <f>SUMIFS('PIB-Mpal 2015-2022 Corrient '!$S$5:$S$1012,'PIB-Mpal 2015-2022 Corrient '!$A$5:$A$1012,LEFT(E88,4),'PIB-Mpal 2015-2022 Corrient '!$E$5:$E$1012,$C$1)</f>
        <v>9.916010124718207</v>
      </c>
      <c r="F98" s="235">
        <f>SUMIFS('PIB-Mpal 2015-2022 Corrient '!$S$5:$S$1012,'PIB-Mpal 2015-2022 Corrient '!$A$5:$A$1012,LEFT(F88,4),'PIB-Mpal 2015-2022 Corrient '!$E$5:$E$1012,$C$1)</f>
        <v>9.822780563573762</v>
      </c>
      <c r="G98" s="235">
        <f>SUMIFS('PIB-Mpal 2015-2022 Corrient '!$S$5:$S$1012,'PIB-Mpal 2015-2022 Corrient '!$A$5:$A$1012,LEFT(G88,4),'PIB-Mpal 2015-2022 Corrient '!$E$5:$E$1012,$C$1)</f>
        <v>9.86865660440733</v>
      </c>
      <c r="H98" s="235">
        <f>SUMIFS('PIB-Mpal 2015-2022 Corrient '!$S$5:$S$1012,'PIB-Mpal 2015-2022 Corrient '!$A$5:$A$1012,LEFT(H88,4),'PIB-Mpal 2015-2022 Corrient '!$E$5:$E$1012,$C$1)</f>
        <v>9.418216541021476</v>
      </c>
      <c r="I98" s="238">
        <f>SUMIFS('PIB-Mpal 2015-2022 Corrient '!$S$5:$S$1012,'PIB-Mpal 2015-2022 Corrient '!$A$5:$A$1012,LEFT(I88,4),'PIB-Mpal 2015-2022 Corrient '!$E$5:$E$1012,$C$1)</f>
        <v>11.084985950721887</v>
      </c>
    </row>
    <row r="99" spans="1:9" ht="27.75">
      <c r="A99" s="252" t="s">
        <v>445</v>
      </c>
      <c r="B99" s="235">
        <f>SUMIFS('PIB-Mpal 2015-2022 Corrient '!$T$5:$T$1012,'PIB-Mpal 2015-2022 Corrient '!$A$5:$A$1012,LEFT(B88,4),'PIB-Mpal 2015-2022 Corrient '!$E$5:$E$1012,$C$1)</f>
        <v>15.32547517384677</v>
      </c>
      <c r="C99" s="235">
        <f>SUMIFS('PIB-Mpal 2015-2022 Corrient '!$T$5:$T$1012,'PIB-Mpal 2015-2022 Corrient '!$A$5:$A$1012,LEFT(C88,4),'PIB-Mpal 2015-2022 Corrient '!$E$5:$E$1012,$C$1)</f>
        <v>25.234969899584748</v>
      </c>
      <c r="D99" s="235">
        <f>SUMIFS('PIB-Mpal 2015-2022 Corrient '!$T$5:$T$1012,'PIB-Mpal 2015-2022 Corrient '!$A$5:$A$1012,LEFT(D88,4),'PIB-Mpal 2015-2022 Corrient '!$E$5:$E$1012,$C$1)</f>
        <v>19.979097472515832</v>
      </c>
      <c r="E99" s="235">
        <f>SUMIFS('PIB-Mpal 2015-2022 Corrient '!$T$5:$T$1012,'PIB-Mpal 2015-2022 Corrient '!$A$5:$A$1012,LEFT(E88,4),'PIB-Mpal 2015-2022 Corrient '!$E$5:$E$1012,$C$1)</f>
        <v>22.167069508360598</v>
      </c>
      <c r="F99" s="235">
        <f>SUMIFS('PIB-Mpal 2015-2022 Corrient '!$T$5:$T$1012,'PIB-Mpal 2015-2022 Corrient '!$A$5:$A$1012,LEFT(F88,4),'PIB-Mpal 2015-2022 Corrient '!$E$5:$E$1012,$C$1)</f>
        <v>22.426232952353196</v>
      </c>
      <c r="G99" s="235">
        <f>SUMIFS('PIB-Mpal 2015-2022 Corrient '!$T$5:$T$1012,'PIB-Mpal 2015-2022 Corrient '!$A$5:$A$1012,LEFT(G88,4),'PIB-Mpal 2015-2022 Corrient '!$E$5:$E$1012,$C$1)</f>
        <v>21.42861824346636</v>
      </c>
      <c r="H99" s="235">
        <f>SUMIFS('PIB-Mpal 2015-2022 Corrient '!$T$5:$T$1012,'PIB-Mpal 2015-2022 Corrient '!$A$5:$A$1012,LEFT(H88,4),'PIB-Mpal 2015-2022 Corrient '!$E$5:$E$1012,$C$1)</f>
        <v>22.895487904817617</v>
      </c>
      <c r="I99" s="238">
        <f>SUMIFS('PIB-Mpal 2015-2022 Corrient '!$T$5:$T$1012,'PIB-Mpal 2015-2022 Corrient '!$A$5:$A$1012,LEFT(I88,4),'PIB-Mpal 2015-2022 Corrient '!$E$5:$E$1012,$C$1)</f>
        <v>24.43751546720591</v>
      </c>
    </row>
    <row r="100" spans="1:9" ht="27.75">
      <c r="A100" s="252" t="s">
        <v>447</v>
      </c>
      <c r="B100" s="235">
        <f>SUMIFS('PIB-Mpal 2015-2022 Corrient '!$U$5:$U$1012,'PIB-Mpal 2015-2022 Corrient '!$A$5:$A$1012,LEFT(B88,4),'PIB-Mpal 2015-2022 Corrient '!$E$5:$E$1012,$C$1)</f>
        <v>1.9158655239197702</v>
      </c>
      <c r="C100" s="235">
        <f>SUMIFS('PIB-Mpal 2015-2022 Corrient '!$U$5:$U$1012,'PIB-Mpal 2015-2022 Corrient '!$A$5:$A$1012,LEFT(C88,4),'PIB-Mpal 2015-2022 Corrient '!$E$5:$E$1012,$C$1)</f>
        <v>1.547999519057659</v>
      </c>
      <c r="D100" s="235">
        <f>SUMIFS('PIB-Mpal 2015-2022 Corrient '!$U$5:$U$1012,'PIB-Mpal 2015-2022 Corrient '!$A$5:$A$1012,LEFT(D88,4),'PIB-Mpal 2015-2022 Corrient '!$E$5:$E$1012,$C$1)</f>
        <v>2.705004227585809</v>
      </c>
      <c r="E100" s="235">
        <f>SUMIFS('PIB-Mpal 2015-2022 Corrient '!$U$5:$U$1012,'PIB-Mpal 2015-2022 Corrient '!$A$5:$A$1012,LEFT(E88,4),'PIB-Mpal 2015-2022 Corrient '!$E$5:$E$1012,$C$1)</f>
        <v>3.3513369906380954</v>
      </c>
      <c r="F100" s="235">
        <f>SUMIFS('PIB-Mpal 2015-2022 Corrient '!$U$5:$U$1012,'PIB-Mpal 2015-2022 Corrient '!$A$5:$A$1012,LEFT(F88,4),'PIB-Mpal 2015-2022 Corrient '!$E$5:$E$1012,$C$1)</f>
        <v>3.5173749192523713</v>
      </c>
      <c r="G100" s="235">
        <f>SUMIFS('PIB-Mpal 2015-2022 Corrient '!$U$5:$U$1012,'PIB-Mpal 2015-2022 Corrient '!$A$5:$A$1012,LEFT(G88,4),'PIB-Mpal 2015-2022 Corrient '!$E$5:$E$1012,$C$1)</f>
        <v>2.651422146850428</v>
      </c>
      <c r="H100" s="235">
        <f>SUMIFS('PIB-Mpal 2015-2022 Corrient '!$U$5:$U$1012,'PIB-Mpal 2015-2022 Corrient '!$A$5:$A$1012,LEFT(H88,4),'PIB-Mpal 2015-2022 Corrient '!$E$5:$E$1012,$C$1)</f>
        <v>3.4121044436201653</v>
      </c>
      <c r="I100" s="238">
        <f>SUMIFS('PIB-Mpal 2015-2022 Corrient '!$U$5:$U$1012,'PIB-Mpal 2015-2022 Corrient '!$A$5:$A$1012,LEFT(I88,4),'PIB-Mpal 2015-2022 Corrient '!$E$5:$E$1012,$C$1)</f>
        <v>5.353006921180905</v>
      </c>
    </row>
    <row r="101" spans="1:9" ht="16.15" customHeight="1" thickBot="1">
      <c r="A101" s="253" t="s">
        <v>448</v>
      </c>
      <c r="B101" s="250">
        <f>SUM(B89:B100)</f>
        <v>71.12871423584126</v>
      </c>
      <c r="C101" s="250">
        <f aca="true" t="shared" si="20" ref="C101:I101">SUM(C89:C100)</f>
        <v>79.68771035606655</v>
      </c>
      <c r="D101" s="250">
        <f t="shared" si="20"/>
        <v>105.28830282745847</v>
      </c>
      <c r="E101" s="250">
        <f t="shared" si="20"/>
        <v>103.36223344272496</v>
      </c>
      <c r="F101" s="250">
        <f t="shared" si="20"/>
        <v>99.00101463955815</v>
      </c>
      <c r="G101" s="250">
        <f t="shared" si="20"/>
        <v>99.42761783360615</v>
      </c>
      <c r="H101" s="250">
        <f t="shared" si="20"/>
        <v>122.16486563653818</v>
      </c>
      <c r="I101" s="251">
        <f t="shared" si="20"/>
        <v>149.59820228831592</v>
      </c>
    </row>
    <row r="103" spans="1:9" ht="15.75">
      <c r="A103" s="462" t="s">
        <v>489</v>
      </c>
      <c r="B103" s="462"/>
      <c r="C103" s="462"/>
      <c r="D103" s="462"/>
      <c r="E103" s="462"/>
      <c r="F103" s="462"/>
      <c r="G103" s="462"/>
      <c r="H103" s="462"/>
      <c r="I103" s="462"/>
    </row>
    <row r="104" spans="1:9" ht="31.9" customHeight="1" thickBot="1">
      <c r="A104" s="461" t="str">
        <f>"Distribución del Valor Agregado en precios corrientes por ramas de actividad económica del Municipio de "&amp;B1&amp;" 2015 - 2022"</f>
        <v>Distribución del Valor Agregado en precios corrientes por ramas de actividad económica del Municipio de Caicedo 2015 - 2022</v>
      </c>
      <c r="B104" s="461"/>
      <c r="C104" s="461"/>
      <c r="D104" s="461"/>
      <c r="E104" s="461"/>
      <c r="F104" s="461"/>
      <c r="G104" s="461"/>
      <c r="H104" s="461"/>
      <c r="I104" s="461"/>
    </row>
    <row r="105" spans="1:9" ht="15">
      <c r="A105" s="233" t="s">
        <v>441</v>
      </c>
      <c r="B105" s="234">
        <v>2015</v>
      </c>
      <c r="C105" s="234">
        <v>2016</v>
      </c>
      <c r="D105" s="234">
        <v>2017</v>
      </c>
      <c r="E105" s="234">
        <v>2018</v>
      </c>
      <c r="F105" s="234">
        <v>2019</v>
      </c>
      <c r="G105" s="234">
        <v>2020</v>
      </c>
      <c r="H105" s="234" t="s">
        <v>523</v>
      </c>
      <c r="I105" s="236" t="s">
        <v>522</v>
      </c>
    </row>
    <row r="106" spans="1:10" ht="25.5">
      <c r="A106" s="252" t="s">
        <v>7</v>
      </c>
      <c r="B106" s="246">
        <f>B89/B$101</f>
        <v>0.25126017290682867</v>
      </c>
      <c r="C106" s="246">
        <f aca="true" t="shared" si="21" ref="C106:G106">C89/C$101</f>
        <v>0.2879671026421564</v>
      </c>
      <c r="D106" s="246">
        <f t="shared" si="21"/>
        <v>0.35823786371470145</v>
      </c>
      <c r="E106" s="246">
        <f t="shared" si="21"/>
        <v>0.31039865206514927</v>
      </c>
      <c r="F106" s="246">
        <f t="shared" si="21"/>
        <v>0.31020062223216077</v>
      </c>
      <c r="G106" s="246">
        <f t="shared" si="21"/>
        <v>0.3428138144124288</v>
      </c>
      <c r="H106" s="246">
        <f aca="true" t="shared" si="22" ref="H106:I106">H89/H$101</f>
        <v>0.37590033064904455</v>
      </c>
      <c r="I106" s="247">
        <f t="shared" si="22"/>
        <v>0.40516532428213836</v>
      </c>
      <c r="J106" s="296">
        <f aca="true" t="shared" si="23" ref="J106:J117">INDEX(B106:I106,,MATCH($L$89,$B$105:$I$105,0))</f>
        <v>0.2879671026421564</v>
      </c>
    </row>
    <row r="107" spans="1:10" ht="15">
      <c r="A107" s="252" t="s">
        <v>8</v>
      </c>
      <c r="B107" s="246">
        <f aca="true" t="shared" si="24" ref="B107:G117">B90/B$101</f>
        <v>0.02111437643609963</v>
      </c>
      <c r="C107" s="246">
        <f t="shared" si="24"/>
        <v>0.016968149862186633</v>
      </c>
      <c r="D107" s="246">
        <f t="shared" si="24"/>
        <v>0.00235047558742075</v>
      </c>
      <c r="E107" s="246">
        <f t="shared" si="24"/>
        <v>0</v>
      </c>
      <c r="F107" s="246">
        <f t="shared" si="24"/>
        <v>0</v>
      </c>
      <c r="G107" s="246">
        <f t="shared" si="24"/>
        <v>0</v>
      </c>
      <c r="H107" s="246">
        <f aca="true" t="shared" si="25" ref="H107:I107">H90/H$101</f>
        <v>0</v>
      </c>
      <c r="I107" s="247">
        <f t="shared" si="25"/>
        <v>0</v>
      </c>
      <c r="J107" s="296">
        <f t="shared" si="23"/>
        <v>0.016968149862186633</v>
      </c>
    </row>
    <row r="108" spans="1:10" ht="15">
      <c r="A108" s="252" t="s">
        <v>10</v>
      </c>
      <c r="B108" s="246">
        <f t="shared" si="24"/>
        <v>0.03438577792200986</v>
      </c>
      <c r="C108" s="246">
        <f t="shared" si="24"/>
        <v>0.03096650915273344</v>
      </c>
      <c r="D108" s="246">
        <f t="shared" si="24"/>
        <v>0.02940428289902936</v>
      </c>
      <c r="E108" s="246">
        <f t="shared" si="24"/>
        <v>0.02435083276986608</v>
      </c>
      <c r="F108" s="246">
        <f t="shared" si="24"/>
        <v>0.023586292478502927</v>
      </c>
      <c r="G108" s="246">
        <f t="shared" si="24"/>
        <v>0.021681131008014626</v>
      </c>
      <c r="H108" s="246">
        <f aca="true" t="shared" si="26" ref="H108:I108">H91/H$101</f>
        <v>0.029159343974772694</v>
      </c>
      <c r="I108" s="247">
        <f t="shared" si="26"/>
        <v>0.010192279288984925</v>
      </c>
      <c r="J108" s="296">
        <f t="shared" si="23"/>
        <v>0.03096650915273344</v>
      </c>
    </row>
    <row r="109" spans="1:10" ht="15">
      <c r="A109" s="252" t="s">
        <v>11</v>
      </c>
      <c r="B109" s="246">
        <f t="shared" si="24"/>
        <v>0.05153674606571506</v>
      </c>
      <c r="C109" s="246">
        <f t="shared" si="24"/>
        <v>0.05391162195838685</v>
      </c>
      <c r="D109" s="246">
        <f t="shared" si="24"/>
        <v>0.055117527812011693</v>
      </c>
      <c r="E109" s="246">
        <f t="shared" si="24"/>
        <v>0.06172375868770124</v>
      </c>
      <c r="F109" s="246">
        <f t="shared" si="24"/>
        <v>0.0590049977030617</v>
      </c>
      <c r="G109" s="246">
        <f t="shared" si="24"/>
        <v>0.03923334260847404</v>
      </c>
      <c r="H109" s="246">
        <f aca="true" t="shared" si="27" ref="H109:I109">H92/H$101</f>
        <v>0.03310772932238246</v>
      </c>
      <c r="I109" s="247">
        <f t="shared" si="27"/>
        <v>0.048237837563232494</v>
      </c>
      <c r="J109" s="296">
        <f t="shared" si="23"/>
        <v>0.05391162195838685</v>
      </c>
    </row>
    <row r="110" spans="1:10" ht="27.6" customHeight="1">
      <c r="A110" s="252" t="s">
        <v>442</v>
      </c>
      <c r="B110" s="246">
        <f t="shared" si="24"/>
        <v>0.026289482825851657</v>
      </c>
      <c r="C110" s="246">
        <f t="shared" si="24"/>
        <v>0.010507680971285712</v>
      </c>
      <c r="D110" s="246">
        <f t="shared" si="24"/>
        <v>0.014057078155846017</v>
      </c>
      <c r="E110" s="246">
        <f t="shared" si="24"/>
        <v>0.01562878171351476</v>
      </c>
      <c r="F110" s="246">
        <f t="shared" si="24"/>
        <v>0.01829322442357928</v>
      </c>
      <c r="G110" s="246">
        <f t="shared" si="24"/>
        <v>0.027609599504542136</v>
      </c>
      <c r="H110" s="246">
        <f aca="true" t="shared" si="28" ref="H110:I110">H93/H$101</f>
        <v>0.03999132257143941</v>
      </c>
      <c r="I110" s="247">
        <f t="shared" si="28"/>
        <v>0.04740459311292255</v>
      </c>
      <c r="J110" s="296">
        <f t="shared" si="23"/>
        <v>0.010507680971285712</v>
      </c>
    </row>
    <row r="111" spans="1:10" ht="27.75">
      <c r="A111" s="252" t="s">
        <v>443</v>
      </c>
      <c r="B111" s="246">
        <f t="shared" si="24"/>
        <v>0.13248305862137416</v>
      </c>
      <c r="C111" s="246">
        <f t="shared" si="24"/>
        <v>0.08357281918234866</v>
      </c>
      <c r="D111" s="246">
        <f t="shared" si="24"/>
        <v>0.11495704257580948</v>
      </c>
      <c r="E111" s="246">
        <f t="shared" si="24"/>
        <v>0.11071364049753776</v>
      </c>
      <c r="F111" s="246">
        <f t="shared" si="24"/>
        <v>0.10300939471523851</v>
      </c>
      <c r="G111" s="246">
        <f t="shared" si="24"/>
        <v>0.0812742605877581</v>
      </c>
      <c r="H111" s="246">
        <f aca="true" t="shared" si="29" ref="H111:I111">H94/H$101</f>
        <v>0.11072059399979582</v>
      </c>
      <c r="I111" s="247">
        <f t="shared" si="29"/>
        <v>0.11260259630990828</v>
      </c>
      <c r="J111" s="296">
        <f t="shared" si="23"/>
        <v>0.08357281918234866</v>
      </c>
    </row>
    <row r="112" spans="1:10" ht="15">
      <c r="A112" s="252" t="s">
        <v>15</v>
      </c>
      <c r="B112" s="246">
        <f t="shared" si="24"/>
        <v>0.03230840449291273</v>
      </c>
      <c r="C112" s="246">
        <f t="shared" si="24"/>
        <v>0.024807585325902468</v>
      </c>
      <c r="D112" s="246">
        <f t="shared" si="24"/>
        <v>0.031116166342890748</v>
      </c>
      <c r="E112" s="246">
        <f t="shared" si="24"/>
        <v>0.04223871845051426</v>
      </c>
      <c r="F112" s="246">
        <f t="shared" si="24"/>
        <v>0.03243048478883568</v>
      </c>
      <c r="G112" s="246">
        <f t="shared" si="24"/>
        <v>0.027781120471737076</v>
      </c>
      <c r="H112" s="246">
        <f aca="true" t="shared" si="30" ref="H112:I112">H95/H$101</f>
        <v>0.022760783840705744</v>
      </c>
      <c r="I112" s="247">
        <f t="shared" si="30"/>
        <v>0.020899522321888315</v>
      </c>
      <c r="J112" s="296">
        <f t="shared" si="23"/>
        <v>0.024807585325902468</v>
      </c>
    </row>
    <row r="113" spans="1:10" ht="15">
      <c r="A113" s="252" t="s">
        <v>16</v>
      </c>
      <c r="B113" s="246">
        <f t="shared" si="24"/>
        <v>0.029763597863801047</v>
      </c>
      <c r="C113" s="246">
        <f t="shared" si="24"/>
        <v>0.020344640957392083</v>
      </c>
      <c r="D113" s="246">
        <f t="shared" si="24"/>
        <v>0.027439623470155997</v>
      </c>
      <c r="E113" s="246">
        <f t="shared" si="24"/>
        <v>0.021241254891525303</v>
      </c>
      <c r="F113" s="246">
        <f t="shared" si="24"/>
        <v>0.02156868573303656</v>
      </c>
      <c r="G113" s="246">
        <f t="shared" si="24"/>
        <v>0.05965786523862074</v>
      </c>
      <c r="H113" s="246">
        <f aca="true" t="shared" si="31" ref="H113:I113">H96/H$101</f>
        <v>0.01697675351599566</v>
      </c>
      <c r="I113" s="247">
        <f t="shared" si="31"/>
        <v>0.012766453091103311</v>
      </c>
      <c r="J113" s="296">
        <f t="shared" si="23"/>
        <v>0.020344640957392083</v>
      </c>
    </row>
    <row r="114" spans="1:10" ht="15">
      <c r="A114" s="252" t="s">
        <v>17</v>
      </c>
      <c r="B114" s="246">
        <f t="shared" si="24"/>
        <v>0.07432280453805812</v>
      </c>
      <c r="C114" s="246">
        <f t="shared" si="24"/>
        <v>0.04949943993282345</v>
      </c>
      <c r="D114" s="246">
        <f t="shared" si="24"/>
        <v>0.06554695872895815</v>
      </c>
      <c r="E114" s="246">
        <f t="shared" si="24"/>
        <v>0.07088653043147262</v>
      </c>
      <c r="F114" s="246">
        <f t="shared" si="24"/>
        <v>0.07063334970987974</v>
      </c>
      <c r="G114" s="246">
        <f t="shared" si="24"/>
        <v>0.05850754700157237</v>
      </c>
      <c r="H114" s="246">
        <f aca="true" t="shared" si="32" ref="H114:I114">H97/H$101</f>
        <v>0.07894383313706019</v>
      </c>
      <c r="I114" s="247">
        <f t="shared" si="32"/>
        <v>0.06949610300452849</v>
      </c>
      <c r="J114" s="296">
        <f t="shared" si="23"/>
        <v>0.04949943993282345</v>
      </c>
    </row>
    <row r="115" spans="1:10" ht="27.75">
      <c r="A115" s="252" t="s">
        <v>444</v>
      </c>
      <c r="B115" s="246">
        <f t="shared" si="24"/>
        <v>0.10413922851284951</v>
      </c>
      <c r="C115" s="246">
        <f t="shared" si="24"/>
        <v>0.0853553288458015</v>
      </c>
      <c r="D115" s="246">
        <f t="shared" si="24"/>
        <v>0.08632547998486398</v>
      </c>
      <c r="E115" s="246">
        <f t="shared" si="24"/>
        <v>0.0959345574727046</v>
      </c>
      <c r="F115" s="246">
        <f t="shared" si="24"/>
        <v>0.09921898880871512</v>
      </c>
      <c r="G115" s="246">
        <f t="shared" si="24"/>
        <v>0.09925468214397631</v>
      </c>
      <c r="H115" s="246">
        <f aca="true" t="shared" si="33" ref="H115:I115">H98/H$101</f>
        <v>0.07709431424450885</v>
      </c>
      <c r="I115" s="247">
        <f t="shared" si="33"/>
        <v>0.07409839009534447</v>
      </c>
      <c r="J115" s="296">
        <f t="shared" si="23"/>
        <v>0.0853553288458015</v>
      </c>
    </row>
    <row r="116" spans="1:10" ht="27.75">
      <c r="A116" s="252" t="s">
        <v>445</v>
      </c>
      <c r="B116" s="246">
        <f t="shared" si="24"/>
        <v>0.21546115852779427</v>
      </c>
      <c r="C116" s="246">
        <f t="shared" si="24"/>
        <v>0.31667329613095896</v>
      </c>
      <c r="D116" s="246">
        <f t="shared" si="24"/>
        <v>0.18975609764796608</v>
      </c>
      <c r="E116" s="246">
        <f t="shared" si="24"/>
        <v>0.2144600476405515</v>
      </c>
      <c r="F116" s="246">
        <f t="shared" si="24"/>
        <v>0.22652528394787053</v>
      </c>
      <c r="G116" s="246">
        <f t="shared" si="24"/>
        <v>0.2155197792159471</v>
      </c>
      <c r="H116" s="246">
        <f aca="true" t="shared" si="34" ref="H116:I116">H99/H$101</f>
        <v>0.18741466939386398</v>
      </c>
      <c r="I116" s="247">
        <f t="shared" si="34"/>
        <v>0.16335433911236616</v>
      </c>
      <c r="J116" s="296">
        <f t="shared" si="23"/>
        <v>0.31667329613095896</v>
      </c>
    </row>
    <row r="117" spans="1:10" ht="28.5" thickBot="1">
      <c r="A117" s="290" t="s">
        <v>447</v>
      </c>
      <c r="B117" s="248">
        <f t="shared" si="24"/>
        <v>0.026935191286705126</v>
      </c>
      <c r="C117" s="248">
        <f t="shared" si="24"/>
        <v>0.019425825038023713</v>
      </c>
      <c r="D117" s="248">
        <f t="shared" si="24"/>
        <v>0.02569140308034638</v>
      </c>
      <c r="E117" s="248">
        <f t="shared" si="24"/>
        <v>0.03242322537946258</v>
      </c>
      <c r="F117" s="248">
        <f t="shared" si="24"/>
        <v>0.03552867545911921</v>
      </c>
      <c r="G117" s="248">
        <f t="shared" si="24"/>
        <v>0.026666857806928745</v>
      </c>
      <c r="H117" s="248">
        <f aca="true" t="shared" si="35" ref="H117:I117">H100/H$101</f>
        <v>0.02793032535043072</v>
      </c>
      <c r="I117" s="249">
        <f t="shared" si="35"/>
        <v>0.03578256181758269</v>
      </c>
      <c r="J117" s="296">
        <f t="shared" si="23"/>
        <v>0.019425825038023713</v>
      </c>
    </row>
    <row r="118" spans="8:9" ht="15">
      <c r="H118" s="149"/>
      <c r="I118" s="291"/>
    </row>
    <row r="119" spans="8:9" ht="15">
      <c r="H119" s="149"/>
      <c r="I119" s="291"/>
    </row>
    <row r="125" spans="1:7" ht="41.45" customHeight="1">
      <c r="A125" s="468"/>
      <c r="B125" s="468"/>
      <c r="C125" s="468"/>
      <c r="D125" s="468"/>
      <c r="E125" s="468"/>
      <c r="F125" s="468"/>
      <c r="G125" s="468"/>
    </row>
    <row r="129" spans="1:9" ht="15.75">
      <c r="A129" s="462" t="s">
        <v>493</v>
      </c>
      <c r="B129" s="462"/>
      <c r="C129" s="462"/>
      <c r="D129" s="462"/>
      <c r="E129" s="462"/>
      <c r="F129" s="462"/>
      <c r="G129" s="462"/>
      <c r="H129" s="462"/>
      <c r="I129" s="462"/>
    </row>
    <row r="130" spans="1:9" ht="32.45" customHeight="1" thickBot="1">
      <c r="A130" s="461" t="str">
        <f>"Valor Agregado en precios constantes, Series encadenadas de volumen con año de referencia 2015, por ramas de actividad económica del Municipio de "&amp;B1&amp;" (miles de Millones de pesos)"</f>
        <v>Valor Agregado en precios constantes, Series encadenadas de volumen con año de referencia 2015, por ramas de actividad económica del Municipio de Caicedo (miles de Millones de pesos)</v>
      </c>
      <c r="B130" s="461"/>
      <c r="C130" s="461"/>
      <c r="D130" s="461"/>
      <c r="E130" s="461"/>
      <c r="F130" s="461"/>
      <c r="G130" s="461"/>
      <c r="H130" s="461"/>
      <c r="I130" s="461"/>
    </row>
    <row r="131" spans="1:9" ht="15">
      <c r="A131" s="233" t="s">
        <v>441</v>
      </c>
      <c r="B131" s="234">
        <v>2015</v>
      </c>
      <c r="C131" s="234">
        <v>2016</v>
      </c>
      <c r="D131" s="234">
        <v>2017</v>
      </c>
      <c r="E131" s="234">
        <v>2018</v>
      </c>
      <c r="F131" s="234">
        <v>2019</v>
      </c>
      <c r="G131" s="234">
        <v>2020</v>
      </c>
      <c r="H131" s="234" t="s">
        <v>523</v>
      </c>
      <c r="I131" s="236" t="s">
        <v>522</v>
      </c>
    </row>
    <row r="132" spans="1:9" ht="25.5">
      <c r="A132" s="252" t="s">
        <v>7</v>
      </c>
      <c r="B132" s="235">
        <f>SUMIFS('PIB Mpal 2015-2022 Cons'!$H$5:$H$1012,'PIB Mpal 2015-2022 Cons'!$A$5:$A$1012,LEFT(B131,4),'PIB Mpal 2015-2022 Cons'!$E$5:$E$1012,$C$1)</f>
        <v>17.87181303753788</v>
      </c>
      <c r="C132" s="235">
        <f>SUMIFS('PIB Mpal 2015-2022 Cons'!$H$5:$H$1012,'PIB Mpal 2015-2022 Cons'!$A$5:$A$1012,LEFT(C131,4),'PIB Mpal 2015-2022 Cons'!$E$5:$E$1012,$C$1)</f>
        <v>19.693484555732635</v>
      </c>
      <c r="D132" s="235">
        <f>SUMIFS('PIB Mpal 2015-2022 Cons'!$H$5:$H$1012,'PIB Mpal 2015-2022 Cons'!$A$5:$A$1012,LEFT(D131,4),'PIB Mpal 2015-2022 Cons'!$E$5:$E$1012,$C$1)</f>
        <v>33.125952323660876</v>
      </c>
      <c r="E132" s="235">
        <f>SUMIFS('PIB Mpal 2015-2022 Cons'!$H$5:$H$1012,'PIB Mpal 2015-2022 Cons'!$A$5:$A$1012,LEFT(E131,4),'PIB Mpal 2015-2022 Cons'!$E$5:$E$1012,$C$1)</f>
        <v>26.91580674668632</v>
      </c>
      <c r="F132" s="235">
        <f>SUMIFS('PIB Mpal 2015-2022 Cons'!$H$5:$H$1012,'PIB Mpal 2015-2022 Cons'!$A$5:$A$1012,LEFT(F131,4),'PIB Mpal 2015-2022 Cons'!$E$5:$E$1012,$C$1)</f>
        <v>23.750947694442086</v>
      </c>
      <c r="G132" s="235">
        <f>SUMIFS('PIB Mpal 2015-2022 Cons'!$H$5:$H$1012,'PIB Mpal 2015-2022 Cons'!$A$5:$A$1012,LEFT(G131,4),'PIB Mpal 2015-2022 Cons'!$E$5:$E$1012,$C$1)</f>
        <v>24.336936829549085</v>
      </c>
      <c r="H132" s="235">
        <f>SUMIFS('PIB Mpal 2015-2022 Cons'!$H$5:$H$1012,'PIB Mpal 2015-2022 Cons'!$A$5:$A$1012,LEFT(H131,4),'PIB Mpal 2015-2022 Cons'!$E$5:$E$1012,$C$1)</f>
        <v>28.31524003943137</v>
      </c>
      <c r="I132" s="238">
        <f>SUMIFS('PIB Mpal 2015-2022 Cons'!$H$5:$H$1012,'PIB Mpal 2015-2022 Cons'!$A$5:$A$1012,LEFT(I131,4),'PIB Mpal 2015-2022 Cons'!$E$5:$E$1012,$C$1)</f>
        <v>27.040917041275897</v>
      </c>
    </row>
    <row r="133" spans="1:9" ht="15">
      <c r="A133" s="252" t="s">
        <v>8</v>
      </c>
      <c r="B133" s="235">
        <f>SUMIFS('PIB Mpal 2015-2022 Cons'!$I$5:$I$1012,'PIB Mpal 2015-2022 Cons'!$A$5:$A$1012,LEFT(B131,4),'PIB Mpal 2015-2022 Cons'!$E$5:$E$1012,$C$1)</f>
        <v>1.501838447791311</v>
      </c>
      <c r="C133" s="235">
        <f>SUMIFS('PIB Mpal 2015-2022 Cons'!$I$5:$I$1012,'PIB Mpal 2015-2022 Cons'!$A$5:$A$1012,LEFT(C131,4),'PIB Mpal 2015-2022 Cons'!$E$5:$E$1012,$C$1)</f>
        <v>1.2404925898846948</v>
      </c>
      <c r="D133" s="235">
        <f>SUMIFS('PIB Mpal 2015-2022 Cons'!$I$5:$I$1012,'PIB Mpal 2015-2022 Cons'!$A$5:$A$1012,LEFT(D131,4),'PIB Mpal 2015-2022 Cons'!$E$5:$E$1012,$C$1)</f>
        <v>0.22269292868236165</v>
      </c>
      <c r="E133" s="235">
        <f>SUMIFS('PIB Mpal 2015-2022 Cons'!$I$5:$I$1012,'PIB Mpal 2015-2022 Cons'!$A$5:$A$1012,LEFT(E131,4),'PIB Mpal 2015-2022 Cons'!$E$5:$E$1012,$C$1)</f>
        <v>0</v>
      </c>
      <c r="F133" s="235">
        <f>SUMIFS('PIB Mpal 2015-2022 Cons'!$I$5:$I$1012,'PIB Mpal 2015-2022 Cons'!$A$5:$A$1012,LEFT(F131,4),'PIB Mpal 2015-2022 Cons'!$E$5:$E$1012,$C$1)</f>
        <v>0</v>
      </c>
      <c r="G133" s="235">
        <f>SUMIFS('PIB Mpal 2015-2022 Cons'!$I$5:$I$1012,'PIB Mpal 2015-2022 Cons'!$A$5:$A$1012,LEFT(G131,4),'PIB Mpal 2015-2022 Cons'!$E$5:$E$1012,$C$1)</f>
        <v>0</v>
      </c>
      <c r="H133" s="235">
        <f>SUMIFS('PIB Mpal 2015-2022 Cons'!$I$5:$I$1012,'PIB Mpal 2015-2022 Cons'!$A$5:$A$1012,LEFT(H131,4),'PIB Mpal 2015-2022 Cons'!$E$5:$E$1012,$C$1)</f>
        <v>0</v>
      </c>
      <c r="I133" s="238">
        <f>SUMIFS('PIB Mpal 2015-2022 Cons'!$I$5:$I$1012,'PIB Mpal 2015-2022 Cons'!$A$5:$A$1012,LEFT(I131,4),'PIB Mpal 2015-2022 Cons'!$E$5:$E$1012,$C$1)</f>
        <v>0</v>
      </c>
    </row>
    <row r="134" spans="1:13" ht="15">
      <c r="A134" s="252" t="s">
        <v>10</v>
      </c>
      <c r="B134" s="235">
        <f>SUMIFS('PIB Mpal 2015-2022 Cons'!$K$5:$K$1012,'PIB Mpal 2015-2022 Cons'!$A$5:$A$1012,LEFT(B131,4),'PIB Mpal 2015-2022 Cons'!$E$5:$E$1012,$C$1)</f>
        <v>2.445816171591739</v>
      </c>
      <c r="C134" s="235">
        <f>SUMIFS('PIB Mpal 2015-2022 Cons'!$K$5:$K$1012,'PIB Mpal 2015-2022 Cons'!$A$5:$A$1012,LEFT(C131,4),'PIB Mpal 2015-2022 Cons'!$E$5:$E$1012,$C$1)</f>
        <v>2.397656849729354</v>
      </c>
      <c r="D134" s="235">
        <f>SUMIFS('PIB Mpal 2015-2022 Cons'!$K$5:$K$1012,'PIB Mpal 2015-2022 Cons'!$A$5:$A$1012,LEFT(D131,4),'PIB Mpal 2015-2022 Cons'!$E$5:$E$1012,$C$1)</f>
        <v>3.0319373725217944</v>
      </c>
      <c r="E134" s="235">
        <f>SUMIFS('PIB Mpal 2015-2022 Cons'!$K$5:$K$1012,'PIB Mpal 2015-2022 Cons'!$A$5:$A$1012,LEFT(E131,4),'PIB Mpal 2015-2022 Cons'!$E$5:$E$1012,$C$1)</f>
        <v>2.4173652989489165</v>
      </c>
      <c r="F134" s="235">
        <f>SUMIFS('PIB Mpal 2015-2022 Cons'!$K$5:$K$1012,'PIB Mpal 2015-2022 Cons'!$A$5:$A$1012,LEFT(F131,4),'PIB Mpal 2015-2022 Cons'!$E$5:$E$1012,$C$1)</f>
        <v>2.159139343138707</v>
      </c>
      <c r="G134" s="235">
        <f>SUMIFS('PIB Mpal 2015-2022 Cons'!$K$5:$K$1012,'PIB Mpal 2015-2022 Cons'!$A$5:$A$1012,LEFT(G131,4),'PIB Mpal 2015-2022 Cons'!$E$5:$E$1012,$C$1)</f>
        <v>1.9100943567875597</v>
      </c>
      <c r="H134" s="235">
        <f>SUMIFS('PIB Mpal 2015-2022 Cons'!$K$5:$K$1012,'PIB Mpal 2015-2022 Cons'!$A$5:$A$1012,LEFT(H131,4),'PIB Mpal 2015-2022 Cons'!$E$5:$E$1012,$C$1)</f>
        <v>2.9770988637411424</v>
      </c>
      <c r="I134" s="238">
        <f>SUMIFS('PIB Mpal 2015-2022 Cons'!$K$5:$K$1012,'PIB Mpal 2015-2022 Cons'!$A$5:$A$1012,LEFT(I131,4),'PIB Mpal 2015-2022 Cons'!$E$5:$E$1012,$C$1)</f>
        <v>1.1334271403125307</v>
      </c>
      <c r="M134" s="299"/>
    </row>
    <row r="135" spans="1:13" ht="15">
      <c r="A135" s="252" t="s">
        <v>11</v>
      </c>
      <c r="B135" s="235">
        <f>SUMIFS('PIB Mpal 2015-2022 Cons'!$L$5:$L$1012,'PIB Mpal 2015-2022 Cons'!$A$5:$A$1012,LEFT(B131,4),'PIB Mpal 2015-2022 Cons'!$E$5:$E$1012,$C$1)</f>
        <v>3.665742483553363</v>
      </c>
      <c r="C135" s="235">
        <f>SUMIFS('PIB Mpal 2015-2022 Cons'!$L$5:$L$1012,'PIB Mpal 2015-2022 Cons'!$A$5:$A$1012,LEFT(C131,4),'PIB Mpal 2015-2022 Cons'!$E$5:$E$1012,$C$1)</f>
        <v>4.096571726508477</v>
      </c>
      <c r="D135" s="235">
        <f>SUMIFS('PIB Mpal 2015-2022 Cons'!$L$5:$L$1012,'PIB Mpal 2015-2022 Cons'!$A$5:$A$1012,LEFT(D131,4),'PIB Mpal 2015-2022 Cons'!$E$5:$E$1012,$C$1)</f>
        <v>5.719243146006202</v>
      </c>
      <c r="E135" s="235">
        <f>SUMIFS('PIB Mpal 2015-2022 Cons'!$L$5:$L$1012,'PIB Mpal 2015-2022 Cons'!$A$5:$A$1012,LEFT(E131,4),'PIB Mpal 2015-2022 Cons'!$E$5:$E$1012,$C$1)</f>
        <v>6.175761022125331</v>
      </c>
      <c r="F135" s="235">
        <f>SUMIFS('PIB Mpal 2015-2022 Cons'!$L$5:$L$1012,'PIB Mpal 2015-2022 Cons'!$A$5:$A$1012,LEFT(F131,4),'PIB Mpal 2015-2022 Cons'!$E$5:$E$1012,$C$1)</f>
        <v>5.386922508880219</v>
      </c>
      <c r="G135" s="235">
        <f>SUMIFS('PIB Mpal 2015-2022 Cons'!$L$5:$L$1012,'PIB Mpal 2015-2022 Cons'!$A$5:$A$1012,LEFT(G131,4),'PIB Mpal 2015-2022 Cons'!$E$5:$E$1012,$C$1)</f>
        <v>3.420728831030272</v>
      </c>
      <c r="H135" s="235">
        <f>SUMIFS('PIB Mpal 2015-2022 Cons'!$L$5:$L$1012,'PIB Mpal 2015-2022 Cons'!$A$5:$A$1012,LEFT(H131,4),'PIB Mpal 2015-2022 Cons'!$E$5:$E$1012,$C$1)</f>
        <v>3.39850471789084</v>
      </c>
      <c r="I135" s="238">
        <f>SUMIFS('PIB Mpal 2015-2022 Cons'!$L$5:$L$1012,'PIB Mpal 2015-2022 Cons'!$A$5:$A$1012,LEFT(I131,4),'PIB Mpal 2015-2022 Cons'!$E$5:$E$1012,$C$1)</f>
        <v>5.480447944313336</v>
      </c>
      <c r="M135" s="299"/>
    </row>
    <row r="136" spans="1:13" ht="27.75">
      <c r="A136" s="252" t="s">
        <v>442</v>
      </c>
      <c r="B136" s="235">
        <f>SUMIFS('PIB Mpal 2015-2022 Cons'!$N$5:$N$1012,'PIB Mpal 2015-2022 Cons'!$A$5:$A$1012,LEFT(B131,4),'PIB Mpal 2015-2022 Cons'!$E$5:$E$1012,$C$1)</f>
        <v>1.869937111328059</v>
      </c>
      <c r="C136" s="235">
        <f>SUMIFS('PIB Mpal 2015-2022 Cons'!$N$5:$N$1012,'PIB Mpal 2015-2022 Cons'!$A$5:$A$1012,LEFT(C131,4),'PIB Mpal 2015-2022 Cons'!$E$5:$E$1012,$C$1)</f>
        <v>0.7631260649098406</v>
      </c>
      <c r="D136" s="235">
        <f>SUMIFS('PIB Mpal 2015-2022 Cons'!$N$5:$N$1012,'PIB Mpal 2015-2022 Cons'!$A$5:$A$1012,LEFT(D131,4),'PIB Mpal 2015-2022 Cons'!$E$5:$E$1012,$C$1)</f>
        <v>1.2997386399518551</v>
      </c>
      <c r="E136" s="235">
        <f>SUMIFS('PIB Mpal 2015-2022 Cons'!$N$5:$N$1012,'PIB Mpal 2015-2022 Cons'!$A$5:$A$1012,LEFT(E131,4),'PIB Mpal 2015-2022 Cons'!$E$5:$E$1012,$C$1)</f>
        <v>1.3295658843046492</v>
      </c>
      <c r="F136" s="235">
        <f>SUMIFS('PIB Mpal 2015-2022 Cons'!$N$5:$N$1012,'PIB Mpal 2015-2022 Cons'!$A$5:$A$1012,LEFT(F131,4),'PIB Mpal 2015-2022 Cons'!$E$5:$E$1012,$C$1)</f>
        <v>1.37904585004053</v>
      </c>
      <c r="G136" s="235">
        <f>SUMIFS('PIB Mpal 2015-2022 Cons'!$N$5:$N$1012,'PIB Mpal 2015-2022 Cons'!$A$5:$A$1012,LEFT(G131,4),'PIB Mpal 2015-2022 Cons'!$E$5:$E$1012,$C$1)</f>
        <v>1.887519831177463</v>
      </c>
      <c r="H136" s="235">
        <f>SUMIFS('PIB Mpal 2015-2022 Cons'!$N$5:$N$1012,'PIB Mpal 2015-2022 Cons'!$A$5:$A$1012,LEFT(H131,4),'PIB Mpal 2015-2022 Cons'!$E$5:$E$1012,$C$1)</f>
        <v>3.0959380042822198</v>
      </c>
      <c r="I136" s="238">
        <f>SUMIFS('PIB Mpal 2015-2022 Cons'!$N$5:$N$1012,'PIB Mpal 2015-2022 Cons'!$A$5:$A$1012,LEFT(I131,4),'PIB Mpal 2015-2022 Cons'!$E$5:$E$1012,$C$1)</f>
        <v>3.846324231121098</v>
      </c>
      <c r="M136" s="299"/>
    </row>
    <row r="137" spans="1:9" ht="27.75">
      <c r="A137" s="252" t="s">
        <v>443</v>
      </c>
      <c r="B137" s="235">
        <f>SUMIFS('PIB Mpal 2015-2022 Cons'!$O$5:$O$1012,'PIB Mpal 2015-2022 Cons'!$A$5:$A$1012,LEFT(B131,4),'PIB Mpal 2015-2022 Cons'!$E$5:$E$1012,$C$1)</f>
        <v>9.423349617769928</v>
      </c>
      <c r="C137" s="235">
        <f>SUMIFS('PIB Mpal 2015-2022 Cons'!$O$5:$O$1012,'PIB Mpal 2015-2022 Cons'!$A$5:$A$1012,LEFT(C131,4),'PIB Mpal 2015-2022 Cons'!$E$5:$E$1012,$C$1)</f>
        <v>6.040606150811946</v>
      </c>
      <c r="D137" s="235">
        <f>SUMIFS('PIB Mpal 2015-2022 Cons'!$O$5:$O$1012,'PIB Mpal 2015-2022 Cons'!$A$5:$A$1012,LEFT(D131,4),'PIB Mpal 2015-2022 Cons'!$E$5:$E$1012,$C$1)</f>
        <v>10.467072766878713</v>
      </c>
      <c r="E137" s="235">
        <f>SUMIFS('PIB Mpal 2015-2022 Cons'!$O$5:$O$1012,'PIB Mpal 2015-2022 Cons'!$A$5:$A$1012,LEFT(E131,4),'PIB Mpal 2015-2022 Cons'!$E$5:$E$1012,$C$1)</f>
        <v>9.547577496281177</v>
      </c>
      <c r="F137" s="235">
        <f>SUMIFS('PIB Mpal 2015-2022 Cons'!$O$5:$O$1012,'PIB Mpal 2015-2022 Cons'!$A$5:$A$1012,LEFT(F131,4),'PIB Mpal 2015-2022 Cons'!$E$5:$E$1012,$C$1)</f>
        <v>8.144513684579339</v>
      </c>
      <c r="G137" s="235">
        <f>SUMIFS('PIB Mpal 2015-2022 Cons'!$O$5:$O$1012,'PIB Mpal 2015-2022 Cons'!$A$5:$A$1012,LEFT(G131,4),'PIB Mpal 2015-2022 Cons'!$E$5:$E$1012,$C$1)</f>
        <v>6.252179729861426</v>
      </c>
      <c r="H137" s="235">
        <f>SUMIFS('PIB Mpal 2015-2022 Cons'!$O$5:$O$1012,'PIB Mpal 2015-2022 Cons'!$A$5:$A$1012,LEFT(H131,4),'PIB Mpal 2015-2022 Cons'!$E$5:$E$1012,$C$1)</f>
        <v>9.94038381056131</v>
      </c>
      <c r="I137" s="238">
        <f>SUMIFS('PIB Mpal 2015-2022 Cons'!$O$5:$O$1012,'PIB Mpal 2015-2022 Cons'!$A$5:$A$1012,LEFT(I131,4),'PIB Mpal 2015-2022 Cons'!$E$5:$E$1012,$C$1)</f>
        <v>11.16303405292879</v>
      </c>
    </row>
    <row r="138" spans="1:9" ht="15">
      <c r="A138" s="252" t="s">
        <v>15</v>
      </c>
      <c r="B138" s="235">
        <f>SUMIFS('PIB Mpal 2015-2022 Cons'!$P$5:$P$1012,'PIB Mpal 2015-2022 Cons'!$A$5:$A$1012,LEFT(B131,4),'PIB Mpal 2015-2022 Cons'!$E$5:$E$1012,$C$1)</f>
        <v>2.2980552705923594</v>
      </c>
      <c r="C138" s="235">
        <f>SUMIFS('PIB Mpal 2015-2022 Cons'!$P$5:$P$1012,'PIB Mpal 2015-2022 Cons'!$A$5:$A$1012,LEFT(C131,4),'PIB Mpal 2015-2022 Cons'!$E$5:$E$1012,$C$1)</f>
        <v>1.8731457559865328</v>
      </c>
      <c r="D138" s="235">
        <f>SUMIFS('PIB Mpal 2015-2022 Cons'!$P$5:$P$1012,'PIB Mpal 2015-2022 Cons'!$A$5:$A$1012,LEFT(D131,4),'PIB Mpal 2015-2022 Cons'!$E$5:$E$1012,$C$1)</f>
        <v>2.9012032971877573</v>
      </c>
      <c r="E138" s="235">
        <f>SUMIFS('PIB Mpal 2015-2022 Cons'!$P$5:$P$1012,'PIB Mpal 2015-2022 Cons'!$A$5:$A$1012,LEFT(E131,4),'PIB Mpal 2015-2022 Cons'!$E$5:$E$1012,$C$1)</f>
        <v>3.7861736618235566</v>
      </c>
      <c r="F138" s="235">
        <f>SUMIFS('PIB Mpal 2015-2022 Cons'!$P$5:$P$1012,'PIB Mpal 2015-2022 Cons'!$A$5:$A$1012,LEFT(F131,4),'PIB Mpal 2015-2022 Cons'!$E$5:$E$1012,$C$1)</f>
        <v>2.7102145096106516</v>
      </c>
      <c r="G138" s="235">
        <f>SUMIFS('PIB Mpal 2015-2022 Cons'!$P$5:$P$1012,'PIB Mpal 2015-2022 Cons'!$A$5:$A$1012,LEFT(G131,4),'PIB Mpal 2015-2022 Cons'!$E$5:$E$1012,$C$1)</f>
        <v>2.3043385514424237</v>
      </c>
      <c r="H138" s="235">
        <f>SUMIFS('PIB Mpal 2015-2022 Cons'!$P$5:$P$1012,'PIB Mpal 2015-2022 Cons'!$A$5:$A$1012,LEFT(H131,4),'PIB Mpal 2015-2022 Cons'!$E$5:$E$1012,$C$1)</f>
        <v>2.3784410052445057</v>
      </c>
      <c r="I138" s="238">
        <f>SUMIFS('PIB Mpal 2015-2022 Cons'!$P$5:$P$1012,'PIB Mpal 2015-2022 Cons'!$A$5:$A$1012,LEFT(I131,4),'PIB Mpal 2015-2022 Cons'!$E$5:$E$1012,$C$1)</f>
        <v>2.731222132914954</v>
      </c>
    </row>
    <row r="139" spans="1:9" ht="25.9" customHeight="1">
      <c r="A139" s="252" t="s">
        <v>16</v>
      </c>
      <c r="B139" s="235">
        <f>SUMIFS('PIB Mpal 2015-2022 Cons'!$Q$5:$Q$1012,'PIB Mpal 2015-2022 Cons'!$A$5:$A$1012,LEFT(B131,4),'PIB Mpal 2015-2022 Cons'!$E$5:$E$1012,$C$1)</f>
        <v>2.1170464470848</v>
      </c>
      <c r="C139" s="235">
        <f>SUMIFS('PIB Mpal 2015-2022 Cons'!$Q$5:$Q$1012,'PIB Mpal 2015-2022 Cons'!$A$5:$A$1012,LEFT(C131,4),'PIB Mpal 2015-2022 Cons'!$E$5:$E$1012,$C$1)</f>
        <v>1.6788643407265935</v>
      </c>
      <c r="D139" s="235">
        <f>SUMIFS('PIB Mpal 2015-2022 Cons'!$Q$5:$Q$1012,'PIB Mpal 2015-2022 Cons'!$A$5:$A$1012,LEFT(D131,4),'PIB Mpal 2015-2022 Cons'!$E$5:$E$1012,$C$1)</f>
        <v>2.78130140251859</v>
      </c>
      <c r="E139" s="235">
        <f>SUMIFS('PIB Mpal 2015-2022 Cons'!$Q$5:$Q$1012,'PIB Mpal 2015-2022 Cons'!$A$5:$A$1012,LEFT(E131,4),'PIB Mpal 2015-2022 Cons'!$E$5:$E$1012,$C$1)</f>
        <v>2.017196811333275</v>
      </c>
      <c r="F139" s="235">
        <f>SUMIFS('PIB Mpal 2015-2022 Cons'!$Q$5:$Q$1012,'PIB Mpal 2015-2022 Cons'!$A$5:$A$1012,LEFT(F131,4),'PIB Mpal 2015-2022 Cons'!$E$5:$E$1012,$C$1)</f>
        <v>1.8921325027354354</v>
      </c>
      <c r="G139" s="235">
        <f>SUMIFS('PIB Mpal 2015-2022 Cons'!$Q$5:$Q$1012,'PIB Mpal 2015-2022 Cons'!$A$5:$A$1012,LEFT(G131,4),'PIB Mpal 2015-2022 Cons'!$E$5:$E$1012,$C$1)</f>
        <v>5.1652281301291385</v>
      </c>
      <c r="H139" s="235">
        <f>SUMIFS('PIB Mpal 2015-2022 Cons'!$Q$5:$Q$1012,'PIB Mpal 2015-2022 Cons'!$A$5:$A$1012,LEFT(H131,4),'PIB Mpal 2015-2022 Cons'!$E$5:$E$1012,$C$1)</f>
        <v>1.7451922681904901</v>
      </c>
      <c r="I139" s="238">
        <f>SUMIFS('PIB Mpal 2015-2022 Cons'!$Q$5:$Q$1012,'PIB Mpal 2015-2022 Cons'!$A$5:$A$1012,LEFT(I131,4),'PIB Mpal 2015-2022 Cons'!$E$5:$E$1012,$C$1)</f>
        <v>1.5735649669865805</v>
      </c>
    </row>
    <row r="140" spans="1:9" ht="15">
      <c r="A140" s="252" t="s">
        <v>17</v>
      </c>
      <c r="B140" s="235">
        <f>SUMIFS('PIB Mpal 2015-2022 Cons'!$R$5:$R$1012,'PIB Mpal 2015-2022 Cons'!$A$5:$A$1012,LEFT(B131,4),'PIB Mpal 2015-2022 Cons'!$E$5:$E$1012,$C$1)</f>
        <v>5.2864855251938225</v>
      </c>
      <c r="C140" s="235">
        <f>SUMIFS('PIB Mpal 2015-2022 Cons'!$R$5:$R$1012,'PIB Mpal 2015-2022 Cons'!$A$5:$A$1012,LEFT(C131,4),'PIB Mpal 2015-2022 Cons'!$E$5:$E$1012,$C$1)</f>
        <v>3.7621738231303703</v>
      </c>
      <c r="D140" s="235">
        <f>SUMIFS('PIB Mpal 2015-2022 Cons'!$R$5:$R$1012,'PIB Mpal 2015-2022 Cons'!$A$5:$A$1012,LEFT(D131,4),'PIB Mpal 2015-2022 Cons'!$E$5:$E$1012,$C$1)</f>
        <v>6.319460772392629</v>
      </c>
      <c r="E140" s="235">
        <f>SUMIFS('PIB Mpal 2015-2022 Cons'!$R$5:$R$1012,'PIB Mpal 2015-2022 Cons'!$A$5:$A$1012,LEFT(E131,4),'PIB Mpal 2015-2022 Cons'!$E$5:$E$1012,$C$1)</f>
        <v>6.528320813583434</v>
      </c>
      <c r="F140" s="235">
        <f>SUMIFS('PIB Mpal 2015-2022 Cons'!$R$5:$R$1012,'PIB Mpal 2015-2022 Cons'!$A$5:$A$1012,LEFT(F131,4),'PIB Mpal 2015-2022 Cons'!$E$5:$E$1012,$C$1)</f>
        <v>6.070838476999778</v>
      </c>
      <c r="G140" s="235">
        <f>SUMIFS('PIB Mpal 2015-2022 Cons'!$R$5:$R$1012,'PIB Mpal 2015-2022 Cons'!$A$5:$A$1012,LEFT(G131,4),'PIB Mpal 2015-2022 Cons'!$E$5:$E$1012,$C$1)</f>
        <v>4.965835519702964</v>
      </c>
      <c r="H140" s="235">
        <f>SUMIFS('PIB Mpal 2015-2022 Cons'!$R$5:$R$1012,'PIB Mpal 2015-2022 Cons'!$A$5:$A$1012,LEFT(H131,4),'PIB Mpal 2015-2022 Cons'!$E$5:$E$1012,$C$1)</f>
        <v>8.083292988232712</v>
      </c>
      <c r="I140" s="238">
        <f>SUMIFS('PIB Mpal 2015-2022 Cons'!$R$5:$R$1012,'PIB Mpal 2015-2022 Cons'!$A$5:$A$1012,LEFT(I131,4),'PIB Mpal 2015-2022 Cons'!$E$5:$E$1012,$C$1)</f>
        <v>8.411517979117477</v>
      </c>
    </row>
    <row r="141" spans="1:9" ht="27.75">
      <c r="A141" s="252" t="s">
        <v>444</v>
      </c>
      <c r="B141" s="235">
        <f>SUMIFS('PIB Mpal 2015-2022 Cons'!$S$5:$S$1012,'PIB Mpal 2015-2022 Cons'!$A$5:$A$1012,LEFT(B131,4),'PIB Mpal 2015-2022 Cons'!$E$5:$E$1012,$C$1)</f>
        <v>7.407289425631444</v>
      </c>
      <c r="C141" s="235">
        <f>SUMIFS('PIB Mpal 2015-2022 Cons'!$S$5:$S$1012,'PIB Mpal 2015-2022 Cons'!$A$5:$A$1012,LEFT(C131,4),'PIB Mpal 2015-2022 Cons'!$E$5:$E$1012,$C$1)</f>
        <v>6.384737202923089</v>
      </c>
      <c r="D141" s="235">
        <f>SUMIFS('PIB Mpal 2015-2022 Cons'!$S$5:$S$1012,'PIB Mpal 2015-2022 Cons'!$A$5:$A$1012,LEFT(D131,4),'PIB Mpal 2015-2022 Cons'!$E$5:$E$1012,$C$1)</f>
        <v>8.206889440482435</v>
      </c>
      <c r="E141" s="235">
        <f>SUMIFS('PIB Mpal 2015-2022 Cons'!$S$5:$S$1012,'PIB Mpal 2015-2022 Cons'!$A$5:$A$1012,LEFT(E131,4),'PIB Mpal 2015-2022 Cons'!$E$5:$E$1012,$C$1)</f>
        <v>8.661334708688143</v>
      </c>
      <c r="F141" s="235">
        <f>SUMIFS('PIB Mpal 2015-2022 Cons'!$S$5:$S$1012,'PIB Mpal 2015-2022 Cons'!$A$5:$A$1012,LEFT(F131,4),'PIB Mpal 2015-2022 Cons'!$E$5:$E$1012,$C$1)</f>
        <v>8.282035303037798</v>
      </c>
      <c r="G141" s="235">
        <f>SUMIFS('PIB Mpal 2015-2022 Cons'!$S$5:$S$1012,'PIB Mpal 2015-2022 Cons'!$A$5:$A$1012,LEFT(G131,4),'PIB Mpal 2015-2022 Cons'!$E$5:$E$1012,$C$1)</f>
        <v>8.189628948035681</v>
      </c>
      <c r="H141" s="235">
        <f>SUMIFS('PIB Mpal 2015-2022 Cons'!$S$5:$S$1012,'PIB Mpal 2015-2022 Cons'!$A$5:$A$1012,LEFT(H131,4),'PIB Mpal 2015-2022 Cons'!$E$5:$E$1012,$C$1)</f>
        <v>7.537636403264272</v>
      </c>
      <c r="I141" s="238">
        <f>SUMIFS('PIB Mpal 2015-2022 Cons'!$S$5:$S$1012,'PIB Mpal 2015-2022 Cons'!$A$5:$A$1012,LEFT(I131,4),'PIB Mpal 2015-2022 Cons'!$E$5:$E$1012,$C$1)</f>
        <v>8.236992446510268</v>
      </c>
    </row>
    <row r="142" spans="1:9" ht="27.75">
      <c r="A142" s="252" t="s">
        <v>445</v>
      </c>
      <c r="B142" s="235">
        <f>SUMIFS('PIB Mpal 2015-2022 Cons'!$T$5:$T$1012,'PIB Mpal 2015-2022 Cons'!$A$5:$A$1012,LEFT(B131,4),'PIB Mpal 2015-2022 Cons'!$E$5:$E$1012,$C$1)</f>
        <v>15.32547517384677</v>
      </c>
      <c r="C142" s="235">
        <f>SUMIFS('PIB Mpal 2015-2022 Cons'!$T$5:$T$1012,'PIB Mpal 2015-2022 Cons'!$A$5:$A$1012,LEFT(C131,4),'PIB Mpal 2015-2022 Cons'!$E$5:$E$1012,$C$1)</f>
        <v>23.781859850072124</v>
      </c>
      <c r="D142" s="235">
        <f>SUMIFS('PIB Mpal 2015-2022 Cons'!$T$5:$T$1012,'PIB Mpal 2015-2022 Cons'!$A$5:$A$1012,LEFT(D131,4),'PIB Mpal 2015-2022 Cons'!$E$5:$E$1012,$C$1)</f>
        <v>17.774166648180458</v>
      </c>
      <c r="E142" s="235">
        <f>SUMIFS('PIB Mpal 2015-2022 Cons'!$T$5:$T$1012,'PIB Mpal 2015-2022 Cons'!$A$5:$A$1012,LEFT(E131,4),'PIB Mpal 2015-2022 Cons'!$E$5:$E$1012,$C$1)</f>
        <v>18.967232475714816</v>
      </c>
      <c r="F142" s="235">
        <f>SUMIFS('PIB Mpal 2015-2022 Cons'!$T$5:$T$1012,'PIB Mpal 2015-2022 Cons'!$A$5:$A$1012,LEFT(F131,4),'PIB Mpal 2015-2022 Cons'!$E$5:$E$1012,$C$1)</f>
        <v>18.59921735578491</v>
      </c>
      <c r="G142" s="235">
        <f>SUMIFS('PIB Mpal 2015-2022 Cons'!$T$5:$T$1012,'PIB Mpal 2015-2022 Cons'!$A$5:$A$1012,LEFT(G131,4),'PIB Mpal 2015-2022 Cons'!$E$5:$E$1012,$C$1)</f>
        <v>17.445193641587387</v>
      </c>
      <c r="H142" s="235">
        <f>SUMIFS('PIB Mpal 2015-2022 Cons'!$T$5:$T$1012,'PIB Mpal 2015-2022 Cons'!$A$5:$A$1012,LEFT(H131,4),'PIB Mpal 2015-2022 Cons'!$E$5:$E$1012,$C$1)</f>
        <v>18.28757960498471</v>
      </c>
      <c r="I142" s="238">
        <f>SUMIFS('PIB Mpal 2015-2022 Cons'!$T$5:$T$1012,'PIB Mpal 2015-2022 Cons'!$A$5:$A$1012,LEFT(I131,4),'PIB Mpal 2015-2022 Cons'!$E$5:$E$1012,$C$1)</f>
        <v>18.42094983099307</v>
      </c>
    </row>
    <row r="143" spans="1:9" ht="27.75">
      <c r="A143" s="252" t="s">
        <v>447</v>
      </c>
      <c r="B143" s="235">
        <f>SUMIFS('PIB Mpal 2015-2022 Cons'!$U$5:$U$1012,'PIB Mpal 2015-2022 Cons'!$A$5:$A$1012,LEFT(B131,4),'PIB Mpal 2015-2022 Cons'!$E$5:$E$1012,$C$1)</f>
        <v>1.9158655239197702</v>
      </c>
      <c r="C143" s="235">
        <f>SUMIFS('PIB Mpal 2015-2022 Cons'!$U$5:$U$1012,'PIB Mpal 2015-2022 Cons'!$A$5:$A$1012,LEFT(C131,4),'PIB Mpal 2015-2022 Cons'!$E$5:$E$1012,$C$1)</f>
        <v>1.5046609387371483</v>
      </c>
      <c r="D143" s="235">
        <f>SUMIFS('PIB Mpal 2015-2022 Cons'!$U$5:$U$1012,'PIB Mpal 2015-2022 Cons'!$A$5:$A$1012,LEFT(D131,4),'PIB Mpal 2015-2022 Cons'!$E$5:$E$1012,$C$1)</f>
        <v>2.4820545616879377</v>
      </c>
      <c r="E143" s="235">
        <f>SUMIFS('PIB Mpal 2015-2022 Cons'!$U$5:$U$1012,'PIB Mpal 2015-2022 Cons'!$A$5:$A$1012,LEFT(E131,4),'PIB Mpal 2015-2022 Cons'!$E$5:$E$1012,$C$1)</f>
        <v>3.0320665738833217</v>
      </c>
      <c r="F143" s="235">
        <f>SUMIFS('PIB Mpal 2015-2022 Cons'!$U$5:$U$1012,'PIB Mpal 2015-2022 Cons'!$A$5:$A$1012,LEFT(F131,4),'PIB Mpal 2015-2022 Cons'!$E$5:$E$1012,$C$1)</f>
        <v>3.082829241678746</v>
      </c>
      <c r="G143" s="235">
        <f>SUMIFS('PIB Mpal 2015-2022 Cons'!$U$5:$U$1012,'PIB Mpal 2015-2022 Cons'!$A$5:$A$1012,LEFT(G131,4),'PIB Mpal 2015-2022 Cons'!$E$5:$E$1012,$C$1)</f>
        <v>2.240174530137017</v>
      </c>
      <c r="H143" s="235">
        <f>SUMIFS('PIB Mpal 2015-2022 Cons'!$U$5:$U$1012,'PIB Mpal 2015-2022 Cons'!$A$5:$A$1012,LEFT(H131,4),'PIB Mpal 2015-2022 Cons'!$E$5:$E$1012,$C$1)</f>
        <v>2.8449689153343916</v>
      </c>
      <c r="I143" s="238">
        <f>SUMIFS('PIB Mpal 2015-2022 Cons'!$U$5:$U$1012,'PIB Mpal 2015-2022 Cons'!$A$5:$A$1012,LEFT(I131,4),'PIB Mpal 2015-2022 Cons'!$E$5:$E$1012,$C$1)</f>
        <v>4.272438006691434</v>
      </c>
    </row>
    <row r="144" spans="1:9" ht="15.75" thickBot="1">
      <c r="A144" s="253" t="s">
        <v>448</v>
      </c>
      <c r="B144" s="250">
        <f>SUM(B132:B143)</f>
        <v>71.12871423584126</v>
      </c>
      <c r="C144" s="250">
        <f aca="true" t="shared" si="36" ref="C144:I144">SUM(C132:C143)</f>
        <v>73.2173798491528</v>
      </c>
      <c r="D144" s="250">
        <f t="shared" si="36"/>
        <v>94.33171330015159</v>
      </c>
      <c r="E144" s="250">
        <f t="shared" si="36"/>
        <v>89.37840149337293</v>
      </c>
      <c r="F144" s="250">
        <f t="shared" si="36"/>
        <v>81.45783647092819</v>
      </c>
      <c r="G144" s="250">
        <f t="shared" si="36"/>
        <v>78.1178588994404</v>
      </c>
      <c r="H144" s="250">
        <f t="shared" si="36"/>
        <v>88.60427662115796</v>
      </c>
      <c r="I144" s="251">
        <f t="shared" si="36"/>
        <v>92.31083577316542</v>
      </c>
    </row>
    <row r="147" spans="1:8" ht="15.75">
      <c r="A147" s="462" t="s">
        <v>494</v>
      </c>
      <c r="B147" s="462"/>
      <c r="C147" s="462"/>
      <c r="D147" s="462"/>
      <c r="E147" s="462"/>
      <c r="F147" s="462"/>
      <c r="G147" s="462"/>
      <c r="H147" s="462"/>
    </row>
    <row r="148" spans="1:8" ht="42.6" customHeight="1" thickBot="1">
      <c r="A148" s="463" t="str">
        <f>"Tasas de variación del valor Agregado precios constantes, Series encadenadas de volumen con año de referencia 2015, por ramas de actividad económica del Municipio de "&amp;B19</f>
        <v xml:space="preserve">Tasas de variación del valor Agregado precios constantes, Series encadenadas de volumen con año de referencia 2015, por ramas de actividad económica del Municipio de </v>
      </c>
      <c r="B148" s="463"/>
      <c r="C148" s="463"/>
      <c r="D148" s="463"/>
      <c r="E148" s="463"/>
      <c r="F148" s="463"/>
      <c r="G148" s="463"/>
      <c r="H148" s="463"/>
    </row>
    <row r="149" spans="1:8" ht="15">
      <c r="A149" s="233" t="s">
        <v>441</v>
      </c>
      <c r="B149" s="234">
        <v>2016</v>
      </c>
      <c r="C149" s="234">
        <v>2017</v>
      </c>
      <c r="D149" s="234">
        <v>2018</v>
      </c>
      <c r="E149" s="234">
        <v>2019</v>
      </c>
      <c r="F149" s="234">
        <v>2020</v>
      </c>
      <c r="G149" s="234" t="s">
        <v>523</v>
      </c>
      <c r="H149" s="236" t="s">
        <v>522</v>
      </c>
    </row>
    <row r="150" spans="1:8" ht="25.5">
      <c r="A150" s="252" t="s">
        <v>7</v>
      </c>
      <c r="B150" s="246">
        <f>IF(B132&lt;&gt;0,(C132-B132)/B132,IF(C132=0,0,1))</f>
        <v>0.10192986656521774</v>
      </c>
      <c r="C150" s="246">
        <f aca="true" t="shared" si="37" ref="C150:F150">IF(C132&lt;&gt;0,(D132-C132)/C132,IF(D132=0,0,1))</f>
        <v>0.6820767411635207</v>
      </c>
      <c r="D150" s="246">
        <f t="shared" si="37"/>
        <v>-0.18747070322077453</v>
      </c>
      <c r="E150" s="246">
        <f t="shared" si="37"/>
        <v>-0.11758365937271674</v>
      </c>
      <c r="F150" s="246">
        <f t="shared" si="37"/>
        <v>0.024672242246743074</v>
      </c>
      <c r="G150" s="246">
        <f aca="true" t="shared" si="38" ref="G150:G162">IF(G132&lt;&gt;0,(H132-G132)/G132,IF(H132=0,0,1))</f>
        <v>0.1634677049846291</v>
      </c>
      <c r="H150" s="247">
        <f aca="true" t="shared" si="39" ref="H150:H162">IF(H132&lt;&gt;0,(I132-H132)/H132,IF(I132=0,0,1))</f>
        <v>-0.04500484531937112</v>
      </c>
    </row>
    <row r="151" spans="1:8" ht="15">
      <c r="A151" s="252" t="s">
        <v>8</v>
      </c>
      <c r="B151" s="246">
        <f aca="true" t="shared" si="40" ref="B151:F151">IF(B133&lt;&gt;0,(C133-B133)/B133,IF(C133=0,0,1))</f>
        <v>-0.17401729080179443</v>
      </c>
      <c r="C151" s="246">
        <f t="shared" si="40"/>
        <v>-0.8204802426888651</v>
      </c>
      <c r="D151" s="246">
        <f t="shared" si="40"/>
        <v>-1</v>
      </c>
      <c r="E151" s="246">
        <f t="shared" si="40"/>
        <v>0</v>
      </c>
      <c r="F151" s="246">
        <f t="shared" si="40"/>
        <v>0</v>
      </c>
      <c r="G151" s="246">
        <f t="shared" si="38"/>
        <v>0</v>
      </c>
      <c r="H151" s="247">
        <f t="shared" si="39"/>
        <v>0</v>
      </c>
    </row>
    <row r="152" spans="1:8" ht="15">
      <c r="A152" s="252" t="s">
        <v>10</v>
      </c>
      <c r="B152" s="246">
        <f aca="true" t="shared" si="41" ref="B152:F152">IF(B134&lt;&gt;0,(C134-B134)/B134,IF(C134=0,0,1))</f>
        <v>-0.019690491224057402</v>
      </c>
      <c r="C152" s="246">
        <f t="shared" si="41"/>
        <v>0.2645418266855149</v>
      </c>
      <c r="D152" s="246">
        <f t="shared" si="41"/>
        <v>-0.202699461783972</v>
      </c>
      <c r="E152" s="246">
        <f t="shared" si="41"/>
        <v>-0.10682123877698071</v>
      </c>
      <c r="F152" s="246">
        <f t="shared" si="41"/>
        <v>-0.11534456409335511</v>
      </c>
      <c r="G152" s="246">
        <f t="shared" si="38"/>
        <v>0.5586135067945519</v>
      </c>
      <c r="H152" s="247">
        <f t="shared" si="39"/>
        <v>-0.6192846821055111</v>
      </c>
    </row>
    <row r="153" spans="1:8" ht="15">
      <c r="A153" s="252" t="s">
        <v>11</v>
      </c>
      <c r="B153" s="246">
        <f aca="true" t="shared" si="42" ref="B153:F153">IF(B135&lt;&gt;0,(C135-B135)/B135,IF(C135=0,0,1))</f>
        <v>0.11752850749556552</v>
      </c>
      <c r="C153" s="246">
        <f t="shared" si="42"/>
        <v>0.39610472556786736</v>
      </c>
      <c r="D153" s="246">
        <f t="shared" si="42"/>
        <v>0.07982137923930013</v>
      </c>
      <c r="E153" s="246">
        <f t="shared" si="42"/>
        <v>-0.12773138572218276</v>
      </c>
      <c r="F153" s="246">
        <f t="shared" si="42"/>
        <v>-0.36499386701938286</v>
      </c>
      <c r="G153" s="246">
        <f t="shared" si="38"/>
        <v>-0.006496894152448354</v>
      </c>
      <c r="H153" s="247">
        <f t="shared" si="39"/>
        <v>0.6126056602076984</v>
      </c>
    </row>
    <row r="154" spans="1:8" ht="27.75">
      <c r="A154" s="252" t="s">
        <v>442</v>
      </c>
      <c r="B154" s="246">
        <f aca="true" t="shared" si="43" ref="B154:F154">IF(B136&lt;&gt;0,(C136-B136)/B136,IF(C136=0,0,1))</f>
        <v>-0.5918974706224979</v>
      </c>
      <c r="C154" s="246">
        <f t="shared" si="43"/>
        <v>0.7031768402582509</v>
      </c>
      <c r="D154" s="246">
        <f t="shared" si="43"/>
        <v>0.022948647855771147</v>
      </c>
      <c r="E154" s="246">
        <f t="shared" si="43"/>
        <v>0.03721512887776783</v>
      </c>
      <c r="F154" s="246">
        <f t="shared" si="43"/>
        <v>0.36871434051448615</v>
      </c>
      <c r="G154" s="246">
        <f t="shared" si="38"/>
        <v>0.640214822193909</v>
      </c>
      <c r="H154" s="247">
        <f t="shared" si="39"/>
        <v>0.2423776657675198</v>
      </c>
    </row>
    <row r="155" spans="1:8" ht="27.75">
      <c r="A155" s="252" t="s">
        <v>443</v>
      </c>
      <c r="B155" s="246">
        <f aca="true" t="shared" si="44" ref="B155:F155">IF(B137&lt;&gt;0,(C137-B137)/B137,IF(C137=0,0,1))</f>
        <v>-0.35897463260612</v>
      </c>
      <c r="C155" s="246">
        <f t="shared" si="44"/>
        <v>0.7327851718112403</v>
      </c>
      <c r="D155" s="246">
        <f t="shared" si="44"/>
        <v>-0.08784645822919322</v>
      </c>
      <c r="E155" s="246">
        <f t="shared" si="44"/>
        <v>-0.146954953992082</v>
      </c>
      <c r="F155" s="246">
        <f t="shared" si="44"/>
        <v>-0.2323446221596779</v>
      </c>
      <c r="G155" s="246">
        <f t="shared" si="38"/>
        <v>0.5899069188757357</v>
      </c>
      <c r="H155" s="247">
        <f t="shared" si="39"/>
        <v>0.12299829319150207</v>
      </c>
    </row>
    <row r="156" spans="1:8" ht="15">
      <c r="A156" s="252" t="s">
        <v>15</v>
      </c>
      <c r="B156" s="246">
        <f aca="true" t="shared" si="45" ref="B156:F156">IF(B138&lt;&gt;0,(C138-B138)/B138,IF(C138=0,0,1))</f>
        <v>-0.18489960622065438</v>
      </c>
      <c r="C156" s="246">
        <f t="shared" si="45"/>
        <v>0.5488401198441579</v>
      </c>
      <c r="D156" s="246">
        <f t="shared" si="45"/>
        <v>0.30503562624985076</v>
      </c>
      <c r="E156" s="246">
        <f t="shared" si="45"/>
        <v>-0.2841811412566545</v>
      </c>
      <c r="F156" s="246">
        <f t="shared" si="45"/>
        <v>-0.14975787220124354</v>
      </c>
      <c r="G156" s="246">
        <f t="shared" si="38"/>
        <v>0.032157798061268755</v>
      </c>
      <c r="H156" s="247">
        <f t="shared" si="39"/>
        <v>0.1483245230352821</v>
      </c>
    </row>
    <row r="157" spans="1:8" ht="15">
      <c r="A157" s="252" t="s">
        <v>16</v>
      </c>
      <c r="B157" s="246">
        <f aca="true" t="shared" si="46" ref="B157:F157">IF(B139&lt;&gt;0,(C139-B139)/B139,IF(C139=0,0,1))</f>
        <v>-0.20697803156921232</v>
      </c>
      <c r="C157" s="246">
        <f t="shared" si="46"/>
        <v>0.656656428425226</v>
      </c>
      <c r="D157" s="246">
        <f t="shared" si="46"/>
        <v>-0.27472915754235944</v>
      </c>
      <c r="E157" s="246">
        <f t="shared" si="46"/>
        <v>-0.06199906121960295</v>
      </c>
      <c r="F157" s="246">
        <f t="shared" si="46"/>
        <v>1.7298448299269866</v>
      </c>
      <c r="G157" s="246">
        <f t="shared" si="38"/>
        <v>-0.6621267784842529</v>
      </c>
      <c r="H157" s="247">
        <f t="shared" si="39"/>
        <v>-0.09834291861828041</v>
      </c>
    </row>
    <row r="158" spans="1:8" ht="15">
      <c r="A158" s="252" t="s">
        <v>17</v>
      </c>
      <c r="B158" s="246">
        <f aca="true" t="shared" si="47" ref="B158:F158">IF(B140&lt;&gt;0,(C140-B140)/B140,IF(C140=0,0,1))</f>
        <v>-0.2883412230675814</v>
      </c>
      <c r="C158" s="246">
        <f t="shared" si="47"/>
        <v>0.67973652188522</v>
      </c>
      <c r="D158" s="246">
        <f t="shared" si="47"/>
        <v>0.03305029475034275</v>
      </c>
      <c r="E158" s="246">
        <f t="shared" si="47"/>
        <v>-0.0700765709356342</v>
      </c>
      <c r="F158" s="246">
        <f t="shared" si="47"/>
        <v>-0.1820181777992071</v>
      </c>
      <c r="G158" s="246">
        <f t="shared" si="38"/>
        <v>0.6277810564124807</v>
      </c>
      <c r="H158" s="247">
        <f t="shared" si="39"/>
        <v>0.04060535617879742</v>
      </c>
    </row>
    <row r="159" spans="1:8" ht="27.75">
      <c r="A159" s="252" t="s">
        <v>444</v>
      </c>
      <c r="B159" s="246">
        <f aca="true" t="shared" si="48" ref="B159:F159">IF(B141&lt;&gt;0,(C141-B141)/B141,IF(C141=0,0,1))</f>
        <v>-0.13804674881070766</v>
      </c>
      <c r="C159" s="246">
        <f t="shared" si="48"/>
        <v>0.2853918931424647</v>
      </c>
      <c r="D159" s="246">
        <f t="shared" si="48"/>
        <v>0.055373631081716376</v>
      </c>
      <c r="E159" s="246">
        <f t="shared" si="48"/>
        <v>-0.04379225816892534</v>
      </c>
      <c r="F159" s="246">
        <f t="shared" si="48"/>
        <v>-0.011157445195654135</v>
      </c>
      <c r="G159" s="246">
        <f t="shared" si="38"/>
        <v>-0.07961197618456115</v>
      </c>
      <c r="H159" s="247">
        <f t="shared" si="39"/>
        <v>0.09278187562126647</v>
      </c>
    </row>
    <row r="160" spans="1:8" ht="27.75">
      <c r="A160" s="252" t="s">
        <v>445</v>
      </c>
      <c r="B160" s="246">
        <f aca="true" t="shared" si="49" ref="B160:F160">IF(B142&lt;&gt;0,(C142-B142)/B142,IF(C142=0,0,1))</f>
        <v>0.5517861325863711</v>
      </c>
      <c r="C160" s="246">
        <f t="shared" si="49"/>
        <v>-0.2526166262759069</v>
      </c>
      <c r="D160" s="246">
        <f t="shared" si="49"/>
        <v>0.06712358734728598</v>
      </c>
      <c r="E160" s="246">
        <f t="shared" si="49"/>
        <v>-0.019402678825237427</v>
      </c>
      <c r="F160" s="246">
        <f t="shared" si="49"/>
        <v>-0.062046896496888646</v>
      </c>
      <c r="G160" s="246">
        <f t="shared" si="38"/>
        <v>0.04828756737839637</v>
      </c>
      <c r="H160" s="247">
        <f t="shared" si="39"/>
        <v>0.0072929402845637705</v>
      </c>
    </row>
    <row r="161" spans="1:8" ht="27.75">
      <c r="A161" s="252" t="s">
        <v>447</v>
      </c>
      <c r="B161" s="246">
        <f aca="true" t="shared" si="50" ref="B161:F161">IF(B143&lt;&gt;0,(C143-B143)/B143,IF(C143=0,0,1))</f>
        <v>-0.2146312358820032</v>
      </c>
      <c r="C161" s="246">
        <f t="shared" si="50"/>
        <v>0.6495773218989184</v>
      </c>
      <c r="D161" s="246">
        <f t="shared" si="50"/>
        <v>0.22159545591187352</v>
      </c>
      <c r="E161" s="246">
        <f t="shared" si="50"/>
        <v>0.01674193707772391</v>
      </c>
      <c r="F161" s="246">
        <f t="shared" si="50"/>
        <v>-0.27333810778402495</v>
      </c>
      <c r="G161" s="246">
        <f t="shared" si="38"/>
        <v>0.2699764581112272</v>
      </c>
      <c r="H161" s="247">
        <f t="shared" si="39"/>
        <v>0.5017520872242153</v>
      </c>
    </row>
    <row r="162" spans="1:8" ht="15.75" thickBot="1">
      <c r="A162" s="253" t="s">
        <v>448</v>
      </c>
      <c r="B162" s="294">
        <f aca="true" t="shared" si="51" ref="B162:F162">IF(B144&lt;&gt;0,(C144-B144)/B144,IF(C144=0,0,1))</f>
        <v>0.029364591160556702</v>
      </c>
      <c r="C162" s="294">
        <f t="shared" si="51"/>
        <v>0.2883787086413076</v>
      </c>
      <c r="D162" s="294">
        <f t="shared" si="51"/>
        <v>-0.05250950749741866</v>
      </c>
      <c r="E162" s="294">
        <f t="shared" si="51"/>
        <v>-0.08861833384916856</v>
      </c>
      <c r="F162" s="294">
        <f t="shared" si="51"/>
        <v>-0.041002532306143404</v>
      </c>
      <c r="G162" s="294">
        <f t="shared" si="38"/>
        <v>0.13423841704643388</v>
      </c>
      <c r="H162" s="295">
        <f t="shared" si="39"/>
        <v>0.041832734190195536</v>
      </c>
    </row>
    <row r="165" spans="1:7" ht="15">
      <c r="A165" s="465" t="s">
        <v>446</v>
      </c>
      <c r="B165" s="466"/>
      <c r="C165" s="466"/>
      <c r="D165" s="466"/>
      <c r="E165" s="466"/>
      <c r="F165" s="466"/>
      <c r="G165" s="467"/>
    </row>
    <row r="166" spans="1:7" ht="28.9" customHeight="1">
      <c r="A166" s="470" t="s">
        <v>496</v>
      </c>
      <c r="B166" s="471"/>
      <c r="C166" s="471"/>
      <c r="D166" s="471"/>
      <c r="E166" s="471"/>
      <c r="F166" s="471"/>
      <c r="G166" s="301"/>
    </row>
    <row r="167" spans="1:7" ht="15">
      <c r="A167" s="470"/>
      <c r="B167" s="471"/>
      <c r="C167" s="471"/>
      <c r="D167" s="471"/>
      <c r="E167" s="471"/>
      <c r="F167" s="471"/>
      <c r="G167" s="302"/>
    </row>
    <row r="168" spans="1:7" ht="15">
      <c r="A168" s="470"/>
      <c r="B168" s="471"/>
      <c r="C168" s="471"/>
      <c r="D168" s="471"/>
      <c r="E168" s="471"/>
      <c r="F168" s="471"/>
      <c r="G168" s="302"/>
    </row>
    <row r="169" spans="1:7" ht="15">
      <c r="A169" s="470"/>
      <c r="B169" s="471"/>
      <c r="C169" s="471"/>
      <c r="D169" s="471"/>
      <c r="E169" s="471"/>
      <c r="F169" s="471"/>
      <c r="G169" s="302"/>
    </row>
    <row r="170" spans="1:7" ht="15">
      <c r="A170" s="470"/>
      <c r="B170" s="471"/>
      <c r="C170" s="471"/>
      <c r="D170" s="471"/>
      <c r="E170" s="471"/>
      <c r="F170" s="471"/>
      <c r="G170" s="302"/>
    </row>
    <row r="171" spans="1:7" ht="15">
      <c r="A171" s="470"/>
      <c r="B171" s="471"/>
      <c r="C171" s="471"/>
      <c r="D171" s="471"/>
      <c r="E171" s="471"/>
      <c r="F171" s="471"/>
      <c r="G171" s="302"/>
    </row>
    <row r="172" spans="1:7" ht="15">
      <c r="A172" s="470"/>
      <c r="B172" s="471"/>
      <c r="C172" s="471"/>
      <c r="D172" s="471"/>
      <c r="E172" s="471"/>
      <c r="F172" s="471"/>
      <c r="G172" s="302"/>
    </row>
    <row r="173" spans="1:7" ht="15">
      <c r="A173" s="470"/>
      <c r="B173" s="471"/>
      <c r="C173" s="471"/>
      <c r="D173" s="471"/>
      <c r="E173" s="471"/>
      <c r="F173" s="471"/>
      <c r="G173" s="302"/>
    </row>
    <row r="174" spans="1:7" ht="15">
      <c r="A174" s="470"/>
      <c r="B174" s="471"/>
      <c r="C174" s="471"/>
      <c r="D174" s="471"/>
      <c r="E174" s="471"/>
      <c r="F174" s="471"/>
      <c r="G174" s="302"/>
    </row>
    <row r="175" spans="1:7" ht="15">
      <c r="A175" s="470"/>
      <c r="B175" s="471"/>
      <c r="C175" s="471"/>
      <c r="D175" s="471"/>
      <c r="E175" s="471"/>
      <c r="F175" s="471"/>
      <c r="G175" s="302"/>
    </row>
    <row r="176" spans="1:7" ht="15">
      <c r="A176" s="470"/>
      <c r="B176" s="471"/>
      <c r="C176" s="471"/>
      <c r="D176" s="471"/>
      <c r="E176" s="471"/>
      <c r="F176" s="471"/>
      <c r="G176" s="302"/>
    </row>
    <row r="177" spans="1:7" ht="15">
      <c r="A177" s="472"/>
      <c r="B177" s="473"/>
      <c r="C177" s="473"/>
      <c r="D177" s="473"/>
      <c r="E177" s="473"/>
      <c r="F177" s="473"/>
      <c r="G177" s="303"/>
    </row>
    <row r="178" spans="1:6" ht="15">
      <c r="A178" s="300"/>
      <c r="B178" s="300"/>
      <c r="C178" s="300"/>
      <c r="D178" s="300"/>
      <c r="E178" s="300"/>
      <c r="F178" s="300"/>
    </row>
  </sheetData>
  <mergeCells count="43">
    <mergeCell ref="A166:F177"/>
    <mergeCell ref="A68:F68"/>
    <mergeCell ref="A69:F69"/>
    <mergeCell ref="A70:F70"/>
    <mergeCell ref="A74:F74"/>
    <mergeCell ref="A75:F75"/>
    <mergeCell ref="A76:F76"/>
    <mergeCell ref="A77:F77"/>
    <mergeCell ref="A78:F78"/>
    <mergeCell ref="A79:F79"/>
    <mergeCell ref="A80:F80"/>
    <mergeCell ref="A81:F81"/>
    <mergeCell ref="A82:F82"/>
    <mergeCell ref="A71:F71"/>
    <mergeCell ref="A72:F72"/>
    <mergeCell ref="A83:F83"/>
    <mergeCell ref="A4:I4"/>
    <mergeCell ref="A3:I3"/>
    <mergeCell ref="A165:G165"/>
    <mergeCell ref="A125:G125"/>
    <mergeCell ref="A129:I129"/>
    <mergeCell ref="A130:I130"/>
    <mergeCell ref="A147:H147"/>
    <mergeCell ref="A148:H148"/>
    <mergeCell ref="A73:F73"/>
    <mergeCell ref="A27:H27"/>
    <mergeCell ref="A28:H28"/>
    <mergeCell ref="A36:I36"/>
    <mergeCell ref="A37:I37"/>
    <mergeCell ref="A10:I10"/>
    <mergeCell ref="A11:I11"/>
    <mergeCell ref="A19:I19"/>
    <mergeCell ref="A20:I20"/>
    <mergeCell ref="A44:I44"/>
    <mergeCell ref="A45:I45"/>
    <mergeCell ref="A51:I51"/>
    <mergeCell ref="A52:I52"/>
    <mergeCell ref="A104:I104"/>
    <mergeCell ref="A59:I59"/>
    <mergeCell ref="A60:I60"/>
    <mergeCell ref="A86:I86"/>
    <mergeCell ref="A87:I87"/>
    <mergeCell ref="A103:I103"/>
  </mergeCells>
  <dataValidations count="2">
    <dataValidation type="list" allowBlank="1" showInputMessage="1" showErrorMessage="1" sqref="L89">
      <formula1>$B$105:$I$105</formula1>
    </dataValidation>
    <dataValidation type="list" allowBlank="1" showInputMessage="1" showErrorMessage="1" sqref="B1">
      <formula1>'PIB-Mpal 2015-2022 Corrient '!$G$5:$G$129</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012"/>
  <sheetViews>
    <sheetView showGridLines="0" zoomScale="55" zoomScaleNormal="55" workbookViewId="0" topLeftCell="S1">
      <selection activeCell="AE11" sqref="AE11"/>
    </sheetView>
  </sheetViews>
  <sheetFormatPr defaultColWidth="8.8515625" defaultRowHeight="15"/>
  <cols>
    <col min="2" max="2" width="11.7109375" style="0" customWidth="1"/>
    <col min="4" max="4" width="7.421875" style="0" customWidth="1"/>
    <col min="5" max="5" width="8.421875" style="0" customWidth="1"/>
    <col min="6" max="6" width="17.00390625" style="0" customWidth="1"/>
    <col min="7" max="7" width="21.57421875" style="0" customWidth="1"/>
    <col min="8" max="8" width="14.7109375" style="0" customWidth="1"/>
    <col min="9" max="13" width="14.7109375" style="0" bestFit="1" customWidth="1"/>
    <col min="14" max="15" width="22.57421875" style="0" bestFit="1" customWidth="1"/>
    <col min="16" max="18" width="14.7109375" style="0" bestFit="1" customWidth="1"/>
    <col min="19" max="19" width="17.28125" style="0" bestFit="1" customWidth="1"/>
    <col min="20" max="20" width="22.57421875" style="0" bestFit="1" customWidth="1"/>
    <col min="21" max="21" width="27.7109375" style="0" bestFit="1" customWidth="1"/>
    <col min="22" max="24" width="14.7109375" style="0" bestFit="1" customWidth="1"/>
    <col min="25" max="25" width="14.7109375" style="0" customWidth="1"/>
  </cols>
  <sheetData>
    <row r="1" spans="1:25" ht="18.75">
      <c r="A1" s="474" t="s">
        <v>498</v>
      </c>
      <c r="B1" s="474"/>
      <c r="C1" s="474"/>
      <c r="D1" s="474"/>
      <c r="E1" s="474"/>
      <c r="F1" s="474"/>
      <c r="G1" s="474"/>
      <c r="H1" s="474"/>
      <c r="I1" s="474"/>
      <c r="J1" s="474"/>
      <c r="K1" s="474"/>
      <c r="L1" s="474"/>
      <c r="M1" s="474"/>
      <c r="N1" s="474"/>
      <c r="O1" s="474"/>
      <c r="P1" s="474"/>
      <c r="Q1" s="474"/>
      <c r="R1" s="474"/>
      <c r="S1" s="474"/>
      <c r="T1" s="474"/>
      <c r="U1" s="474"/>
      <c r="V1" s="474"/>
      <c r="W1" s="474"/>
      <c r="X1" s="474"/>
      <c r="Y1" s="474"/>
    </row>
    <row r="2" spans="1:25" ht="36" customHeight="1">
      <c r="A2" s="475" t="s">
        <v>510</v>
      </c>
      <c r="B2" s="475"/>
      <c r="C2" s="475"/>
      <c r="D2" s="475"/>
      <c r="E2" s="475"/>
      <c r="F2" s="475"/>
      <c r="G2" s="475"/>
      <c r="H2" s="475"/>
      <c r="I2" s="475"/>
      <c r="J2" s="475"/>
      <c r="K2" s="475"/>
      <c r="L2" s="475"/>
      <c r="M2" s="475"/>
      <c r="N2" s="475"/>
      <c r="O2" s="475"/>
      <c r="P2" s="475"/>
      <c r="Q2" s="475"/>
      <c r="R2" s="475"/>
      <c r="S2" s="475"/>
      <c r="T2" s="475"/>
      <c r="U2" s="475"/>
      <c r="V2" s="475"/>
      <c r="W2" s="475"/>
      <c r="X2" s="475"/>
      <c r="Y2" s="475"/>
    </row>
    <row r="4" spans="1:31" ht="252.6" customHeight="1">
      <c r="A4" s="316" t="s">
        <v>0</v>
      </c>
      <c r="B4" s="316" t="s">
        <v>1</v>
      </c>
      <c r="C4" s="316" t="s">
        <v>2</v>
      </c>
      <c r="D4" s="316" t="s">
        <v>3</v>
      </c>
      <c r="E4" s="316" t="s">
        <v>4</v>
      </c>
      <c r="F4" s="316" t="s">
        <v>5</v>
      </c>
      <c r="G4" s="316" t="s">
        <v>6</v>
      </c>
      <c r="H4" s="317" t="s">
        <v>7</v>
      </c>
      <c r="I4" s="317" t="s">
        <v>8</v>
      </c>
      <c r="J4" s="317" t="s">
        <v>9</v>
      </c>
      <c r="K4" s="317" t="s">
        <v>10</v>
      </c>
      <c r="L4" s="317" t="s">
        <v>11</v>
      </c>
      <c r="M4" s="317" t="s">
        <v>12</v>
      </c>
      <c r="N4" s="317" t="s">
        <v>13</v>
      </c>
      <c r="O4" s="317" t="s">
        <v>14</v>
      </c>
      <c r="P4" s="317" t="s">
        <v>15</v>
      </c>
      <c r="Q4" s="317" t="s">
        <v>16</v>
      </c>
      <c r="R4" s="317" t="s">
        <v>17</v>
      </c>
      <c r="S4" s="317" t="s">
        <v>18</v>
      </c>
      <c r="T4" s="317" t="s">
        <v>19</v>
      </c>
      <c r="U4" s="317" t="s">
        <v>20</v>
      </c>
      <c r="V4" s="317" t="s">
        <v>21</v>
      </c>
      <c r="W4" s="318" t="s">
        <v>449</v>
      </c>
      <c r="X4" s="317" t="s">
        <v>348</v>
      </c>
      <c r="Y4" s="317" t="s">
        <v>450</v>
      </c>
      <c r="AE4" s="149">
        <v>2015</v>
      </c>
    </row>
    <row r="5" spans="1:31" ht="15">
      <c r="A5" s="319">
        <v>2015</v>
      </c>
      <c r="B5" s="316" t="s">
        <v>507</v>
      </c>
      <c r="C5" s="316"/>
      <c r="D5" s="316"/>
      <c r="E5" s="316"/>
      <c r="F5" s="316"/>
      <c r="G5" s="316" t="s">
        <v>508</v>
      </c>
      <c r="H5" s="320">
        <v>6153.06232861666</v>
      </c>
      <c r="I5" s="320">
        <v>2430.0514517960805</v>
      </c>
      <c r="J5" s="325">
        <v>8583.113780412741</v>
      </c>
      <c r="K5" s="320">
        <v>19852.649523508673</v>
      </c>
      <c r="L5" s="320">
        <v>8573.386269771974</v>
      </c>
      <c r="M5" s="325">
        <v>28426.035793280647</v>
      </c>
      <c r="N5" s="320">
        <v>4920.493276446913</v>
      </c>
      <c r="O5" s="320">
        <v>18733.951378250913</v>
      </c>
      <c r="P5" s="320">
        <v>3382.924851687842</v>
      </c>
      <c r="Q5" s="320">
        <v>5517.180840789355</v>
      </c>
      <c r="R5" s="320">
        <v>9932.802853426572</v>
      </c>
      <c r="S5" s="320">
        <v>10374.548477555927</v>
      </c>
      <c r="T5" s="320">
        <v>12532.151501840759</v>
      </c>
      <c r="U5" s="320">
        <v>2500.073088136868</v>
      </c>
      <c r="V5" s="325">
        <v>67894.12626813515</v>
      </c>
      <c r="W5" s="325">
        <v>104903.27584182854</v>
      </c>
      <c r="X5" s="320">
        <v>10542.981141487051</v>
      </c>
      <c r="Y5" s="325">
        <v>115446.25698331559</v>
      </c>
      <c r="AE5" s="149">
        <v>2016</v>
      </c>
    </row>
    <row r="6" spans="1:31" ht="15">
      <c r="A6" s="321">
        <v>2015</v>
      </c>
      <c r="B6" s="5" t="s">
        <v>507</v>
      </c>
      <c r="C6" s="5" t="s">
        <v>22</v>
      </c>
      <c r="D6" s="5" t="s">
        <v>23</v>
      </c>
      <c r="E6" s="5" t="s">
        <v>190</v>
      </c>
      <c r="F6" s="5" t="s">
        <v>24</v>
      </c>
      <c r="G6" s="5" t="s">
        <v>25</v>
      </c>
      <c r="H6" s="3">
        <v>119.68201840333262</v>
      </c>
      <c r="I6" s="3">
        <v>5.634986590104631</v>
      </c>
      <c r="J6" s="325">
        <v>125.31700499343725</v>
      </c>
      <c r="K6" s="3">
        <v>7256.549918724003</v>
      </c>
      <c r="L6" s="3">
        <v>4520.676975107067</v>
      </c>
      <c r="M6" s="325">
        <v>11777.22689383107</v>
      </c>
      <c r="N6" s="3">
        <v>1653.413479418085</v>
      </c>
      <c r="O6" s="3">
        <v>9007.432849556973</v>
      </c>
      <c r="P6" s="3">
        <v>1616.9389720099052</v>
      </c>
      <c r="Q6" s="3">
        <v>4172.897745111014</v>
      </c>
      <c r="R6" s="3">
        <v>5034.017437908581</v>
      </c>
      <c r="S6" s="3">
        <v>4907.4649519085615</v>
      </c>
      <c r="T6" s="3">
        <v>6034.392919425751</v>
      </c>
      <c r="U6" s="3">
        <v>1222.3023498360963</v>
      </c>
      <c r="V6" s="325">
        <v>33648.86070517497</v>
      </c>
      <c r="W6" s="325">
        <v>45551.40460399948</v>
      </c>
      <c r="X6" s="3">
        <v>4578.0038410983825</v>
      </c>
      <c r="Y6" s="325">
        <v>50129.40844509786</v>
      </c>
      <c r="AE6" s="149">
        <v>2017</v>
      </c>
    </row>
    <row r="7" spans="1:31" ht="15">
      <c r="A7" s="321">
        <v>2015</v>
      </c>
      <c r="B7" s="5" t="s">
        <v>507</v>
      </c>
      <c r="C7" s="5" t="s">
        <v>22</v>
      </c>
      <c r="D7" s="5" t="s">
        <v>26</v>
      </c>
      <c r="E7" s="5" t="s">
        <v>191</v>
      </c>
      <c r="F7" s="5" t="s">
        <v>24</v>
      </c>
      <c r="G7" s="5" t="s">
        <v>27</v>
      </c>
      <c r="H7" s="3">
        <v>87.1501468599511</v>
      </c>
      <c r="I7" s="3">
        <v>2.235544725151229</v>
      </c>
      <c r="J7" s="325">
        <v>89.38569158510234</v>
      </c>
      <c r="K7" s="3">
        <v>332.0220753921437</v>
      </c>
      <c r="L7" s="3">
        <v>40.66488632950376</v>
      </c>
      <c r="M7" s="325">
        <v>372.68696172164744</v>
      </c>
      <c r="N7" s="3">
        <v>92.78047405156138</v>
      </c>
      <c r="O7" s="3">
        <v>74.2422047952243</v>
      </c>
      <c r="P7" s="3">
        <v>12.916094246956543</v>
      </c>
      <c r="Q7" s="3">
        <v>7.400626694025199</v>
      </c>
      <c r="R7" s="3">
        <v>42.842552522967395</v>
      </c>
      <c r="S7" s="3">
        <v>48.21509483003102</v>
      </c>
      <c r="T7" s="3">
        <v>34.88419545592319</v>
      </c>
      <c r="U7" s="3">
        <v>10.199362722056831</v>
      </c>
      <c r="V7" s="325">
        <v>323.48060531874586</v>
      </c>
      <c r="W7" s="325">
        <v>785.5532586254957</v>
      </c>
      <c r="X7" s="3">
        <v>78.94961454005907</v>
      </c>
      <c r="Y7" s="325">
        <v>864.5028731655548</v>
      </c>
      <c r="AE7" s="149">
        <v>2018</v>
      </c>
    </row>
    <row r="8" spans="1:31" ht="15">
      <c r="A8" s="321">
        <v>2015</v>
      </c>
      <c r="B8" s="5" t="s">
        <v>507</v>
      </c>
      <c r="C8" s="5" t="s">
        <v>22</v>
      </c>
      <c r="D8" s="5" t="s">
        <v>26</v>
      </c>
      <c r="E8" s="5" t="s">
        <v>192</v>
      </c>
      <c r="F8" s="5" t="s">
        <v>24</v>
      </c>
      <c r="G8" s="5" t="s">
        <v>28</v>
      </c>
      <c r="H8" s="3">
        <v>32.86042774985561</v>
      </c>
      <c r="I8" s="3">
        <v>1.3847273861067322</v>
      </c>
      <c r="J8" s="325">
        <v>34.24515513596234</v>
      </c>
      <c r="K8" s="3">
        <v>709.7307603247293</v>
      </c>
      <c r="L8" s="3">
        <v>442.5612067049676</v>
      </c>
      <c r="M8" s="325">
        <v>1152.291967029697</v>
      </c>
      <c r="N8" s="3">
        <v>186.4527417340284</v>
      </c>
      <c r="O8" s="3">
        <v>1066.2356503951914</v>
      </c>
      <c r="P8" s="3">
        <v>245.27910805213486</v>
      </c>
      <c r="Q8" s="3">
        <v>147.35512088211757</v>
      </c>
      <c r="R8" s="3">
        <v>570.6285834753551</v>
      </c>
      <c r="S8" s="3">
        <v>475.14832433753566</v>
      </c>
      <c r="T8" s="3">
        <v>711.0022531616652</v>
      </c>
      <c r="U8" s="3">
        <v>153.50494384773336</v>
      </c>
      <c r="V8" s="325">
        <v>3555.6067258857615</v>
      </c>
      <c r="W8" s="325">
        <v>4742.143848051421</v>
      </c>
      <c r="X8" s="3">
        <v>476.5945845178424</v>
      </c>
      <c r="Y8" s="325">
        <v>5218.738432569263</v>
      </c>
      <c r="AE8" s="149">
        <v>2019</v>
      </c>
    </row>
    <row r="9" spans="1:31" ht="15">
      <c r="A9" s="321">
        <v>2015</v>
      </c>
      <c r="B9" s="5" t="s">
        <v>507</v>
      </c>
      <c r="C9" s="5" t="s">
        <v>22</v>
      </c>
      <c r="D9" s="5" t="s">
        <v>29</v>
      </c>
      <c r="E9" s="5" t="s">
        <v>193</v>
      </c>
      <c r="F9" s="5" t="s">
        <v>24</v>
      </c>
      <c r="G9" s="5" t="s">
        <v>30</v>
      </c>
      <c r="H9" s="3">
        <v>57.04239061457481</v>
      </c>
      <c r="I9" s="3">
        <v>0</v>
      </c>
      <c r="J9" s="325">
        <v>57.04239061457481</v>
      </c>
      <c r="K9" s="3">
        <v>229.70378326003308</v>
      </c>
      <c r="L9" s="3">
        <v>26.39047535705035</v>
      </c>
      <c r="M9" s="325">
        <v>256.0942586170834</v>
      </c>
      <c r="N9" s="3">
        <v>26.671889355962858</v>
      </c>
      <c r="O9" s="3">
        <v>235.629601693684</v>
      </c>
      <c r="P9" s="3">
        <v>33.264812260945256</v>
      </c>
      <c r="Q9" s="3">
        <v>22.771150351849343</v>
      </c>
      <c r="R9" s="3">
        <v>84.33993576222443</v>
      </c>
      <c r="S9" s="3">
        <v>73.34805489917935</v>
      </c>
      <c r="T9" s="3">
        <v>84.74256802577094</v>
      </c>
      <c r="U9" s="3">
        <v>16.133317143564955</v>
      </c>
      <c r="V9" s="325">
        <v>576.901329493181</v>
      </c>
      <c r="W9" s="325">
        <v>890.0379787248393</v>
      </c>
      <c r="X9" s="3">
        <v>89.45053002661858</v>
      </c>
      <c r="Y9" s="325">
        <v>979.4885087514579</v>
      </c>
      <c r="AE9" s="149">
        <v>2020</v>
      </c>
    </row>
    <row r="10" spans="1:31" ht="15">
      <c r="A10" s="321">
        <v>2015</v>
      </c>
      <c r="B10" s="5" t="s">
        <v>507</v>
      </c>
      <c r="C10" s="5" t="s">
        <v>22</v>
      </c>
      <c r="D10" s="5" t="s">
        <v>26</v>
      </c>
      <c r="E10" s="5" t="s">
        <v>194</v>
      </c>
      <c r="F10" s="5" t="s">
        <v>24</v>
      </c>
      <c r="G10" s="5" t="s">
        <v>31</v>
      </c>
      <c r="H10" s="3">
        <v>9.264208192682737</v>
      </c>
      <c r="I10" s="3">
        <v>0</v>
      </c>
      <c r="J10" s="325">
        <v>9.264208192682737</v>
      </c>
      <c r="K10" s="3">
        <v>393.84947086073026</v>
      </c>
      <c r="L10" s="3">
        <v>86.14228462909216</v>
      </c>
      <c r="M10" s="325">
        <v>479.9917554898224</v>
      </c>
      <c r="N10" s="3">
        <v>38.128515741489636</v>
      </c>
      <c r="O10" s="3">
        <v>170.56818393274074</v>
      </c>
      <c r="P10" s="3">
        <v>40.940700346769844</v>
      </c>
      <c r="Q10" s="3">
        <v>20.073552009436057</v>
      </c>
      <c r="R10" s="3">
        <v>111.11344478365753</v>
      </c>
      <c r="S10" s="3">
        <v>87.29125884024016</v>
      </c>
      <c r="T10" s="3">
        <v>72.94342357712391</v>
      </c>
      <c r="U10" s="3">
        <v>21.30489917772939</v>
      </c>
      <c r="V10" s="325">
        <v>562.3639784091873</v>
      </c>
      <c r="W10" s="325">
        <v>1051.6199420916923</v>
      </c>
      <c r="X10" s="3">
        <v>105.68982836018749</v>
      </c>
      <c r="Y10" s="325">
        <v>1157.3097704518798</v>
      </c>
      <c r="AE10" s="149">
        <v>2021</v>
      </c>
    </row>
    <row r="11" spans="1:31" ht="15">
      <c r="A11" s="321">
        <v>2015</v>
      </c>
      <c r="B11" s="5" t="s">
        <v>507</v>
      </c>
      <c r="C11" s="5" t="s">
        <v>22</v>
      </c>
      <c r="D11" s="5" t="s">
        <v>29</v>
      </c>
      <c r="E11" s="5" t="s">
        <v>195</v>
      </c>
      <c r="F11" s="5" t="s">
        <v>24</v>
      </c>
      <c r="G11" s="5" t="s">
        <v>32</v>
      </c>
      <c r="H11" s="3">
        <v>22.479678372914684</v>
      </c>
      <c r="I11" s="3">
        <v>0</v>
      </c>
      <c r="J11" s="325">
        <v>22.479678372914684</v>
      </c>
      <c r="K11" s="3">
        <v>2453.3019512264786</v>
      </c>
      <c r="L11" s="3">
        <v>318.46624865600916</v>
      </c>
      <c r="M11" s="325">
        <v>2771.768199882488</v>
      </c>
      <c r="N11" s="3">
        <v>242.39040527107537</v>
      </c>
      <c r="O11" s="3">
        <v>1169.6177934877462</v>
      </c>
      <c r="P11" s="3">
        <v>225.28860049987082</v>
      </c>
      <c r="Q11" s="3">
        <v>155.7423150697265</v>
      </c>
      <c r="R11" s="3">
        <v>852.3639708874761</v>
      </c>
      <c r="S11" s="3">
        <v>761.2338062921917</v>
      </c>
      <c r="T11" s="3">
        <v>574.1859762964777</v>
      </c>
      <c r="U11" s="3">
        <v>246.63438317825234</v>
      </c>
      <c r="V11" s="325">
        <v>4227.457250982817</v>
      </c>
      <c r="W11" s="325">
        <v>7021.705129238218</v>
      </c>
      <c r="X11" s="3">
        <v>705.6948810180386</v>
      </c>
      <c r="Y11" s="325">
        <v>7727.400010256257</v>
      </c>
      <c r="AE11" s="149">
        <v>2022</v>
      </c>
    </row>
    <row r="12" spans="1:25" ht="15">
      <c r="A12" s="321">
        <v>2015</v>
      </c>
      <c r="B12" s="5" t="s">
        <v>507</v>
      </c>
      <c r="C12" s="5" t="s">
        <v>22</v>
      </c>
      <c r="D12" s="5" t="s">
        <v>26</v>
      </c>
      <c r="E12" s="5" t="s">
        <v>196</v>
      </c>
      <c r="F12" s="5" t="s">
        <v>24</v>
      </c>
      <c r="G12" s="5" t="s">
        <v>33</v>
      </c>
      <c r="H12" s="3">
        <v>21.622788573036885</v>
      </c>
      <c r="I12" s="3">
        <v>11.696436821122184</v>
      </c>
      <c r="J12" s="325">
        <v>33.31922539415907</v>
      </c>
      <c r="K12" s="3">
        <v>894.3489288823873</v>
      </c>
      <c r="L12" s="3">
        <v>190.88343024606502</v>
      </c>
      <c r="M12" s="325">
        <v>1085.2323591284523</v>
      </c>
      <c r="N12" s="3">
        <v>31.319378432899413</v>
      </c>
      <c r="O12" s="3">
        <v>204.85798669437082</v>
      </c>
      <c r="P12" s="3">
        <v>17.844504004623023</v>
      </c>
      <c r="Q12" s="3">
        <v>11.135967854491469</v>
      </c>
      <c r="R12" s="3">
        <v>50.24132755151577</v>
      </c>
      <c r="S12" s="3">
        <v>103.08881536223878</v>
      </c>
      <c r="T12" s="3">
        <v>47.49027693773853</v>
      </c>
      <c r="U12" s="3">
        <v>10.373608941247015</v>
      </c>
      <c r="V12" s="325">
        <v>476.35186577912486</v>
      </c>
      <c r="W12" s="325">
        <v>1594.9034503017363</v>
      </c>
      <c r="X12" s="3">
        <v>160.29086665449992</v>
      </c>
      <c r="Y12" s="325">
        <v>1755.1943169562362</v>
      </c>
    </row>
    <row r="13" spans="1:25" ht="15">
      <c r="A13" s="321">
        <v>2015</v>
      </c>
      <c r="B13" s="5" t="s">
        <v>507</v>
      </c>
      <c r="C13" s="5" t="s">
        <v>22</v>
      </c>
      <c r="D13" s="5" t="s">
        <v>29</v>
      </c>
      <c r="E13" s="5" t="s">
        <v>197</v>
      </c>
      <c r="F13" s="5" t="s">
        <v>24</v>
      </c>
      <c r="G13" s="5" t="s">
        <v>34</v>
      </c>
      <c r="H13" s="3">
        <v>0.5544287309911212</v>
      </c>
      <c r="I13" s="3">
        <v>0.27041697973303</v>
      </c>
      <c r="J13" s="325">
        <v>0.8248457107241512</v>
      </c>
      <c r="K13" s="3">
        <v>2192.489733592396</v>
      </c>
      <c r="L13" s="3">
        <v>618.3293561554019</v>
      </c>
      <c r="M13" s="325">
        <v>2810.819089747798</v>
      </c>
      <c r="N13" s="3">
        <v>244.11523829142413</v>
      </c>
      <c r="O13" s="3">
        <v>1074.5609124697905</v>
      </c>
      <c r="P13" s="3">
        <v>222.62840109169287</v>
      </c>
      <c r="Q13" s="3">
        <v>193.18315991243378</v>
      </c>
      <c r="R13" s="3">
        <v>579.551207870375</v>
      </c>
      <c r="S13" s="3">
        <v>652.8956708673926</v>
      </c>
      <c r="T13" s="3">
        <v>470.9155714120045</v>
      </c>
      <c r="U13" s="3">
        <v>115.15740188989577</v>
      </c>
      <c r="V13" s="325">
        <v>3553.00756380501</v>
      </c>
      <c r="W13" s="325">
        <v>6364.651499263531</v>
      </c>
      <c r="X13" s="3">
        <v>639.6597264914536</v>
      </c>
      <c r="Y13" s="325">
        <v>7004.311225754985</v>
      </c>
    </row>
    <row r="14" spans="1:25" ht="15">
      <c r="A14" s="321">
        <v>2015</v>
      </c>
      <c r="B14" s="5" t="s">
        <v>507</v>
      </c>
      <c r="C14" s="5" t="s">
        <v>22</v>
      </c>
      <c r="D14" s="5" t="s">
        <v>29</v>
      </c>
      <c r="E14" s="5" t="s">
        <v>198</v>
      </c>
      <c r="F14" s="5" t="s">
        <v>24</v>
      </c>
      <c r="G14" s="5" t="s">
        <v>35</v>
      </c>
      <c r="H14" s="3">
        <v>3.64249730727566</v>
      </c>
      <c r="I14" s="3">
        <v>0</v>
      </c>
      <c r="J14" s="325">
        <v>3.64249730727566</v>
      </c>
      <c r="K14" s="3">
        <v>576.5305334519821</v>
      </c>
      <c r="L14" s="3">
        <v>90.48073164269431</v>
      </c>
      <c r="M14" s="325">
        <v>667.0112650946764</v>
      </c>
      <c r="N14" s="3">
        <v>49.23974311489745</v>
      </c>
      <c r="O14" s="3">
        <v>215.97589521821843</v>
      </c>
      <c r="P14" s="3">
        <v>38.70614423264526</v>
      </c>
      <c r="Q14" s="3">
        <v>13.81912564895546</v>
      </c>
      <c r="R14" s="3">
        <v>99.33891159561162</v>
      </c>
      <c r="S14" s="3">
        <v>111.0105073698304</v>
      </c>
      <c r="T14" s="3">
        <v>76.47921368385673</v>
      </c>
      <c r="U14" s="3">
        <v>23.16692567196044</v>
      </c>
      <c r="V14" s="325">
        <v>627.7364665359759</v>
      </c>
      <c r="W14" s="325">
        <v>1298.3902289379278</v>
      </c>
      <c r="X14" s="3">
        <v>130.4907171760783</v>
      </c>
      <c r="Y14" s="325">
        <v>1428.880946114006</v>
      </c>
    </row>
    <row r="15" spans="1:25" ht="15">
      <c r="A15" s="321">
        <v>2015</v>
      </c>
      <c r="B15" s="5" t="s">
        <v>507</v>
      </c>
      <c r="C15" s="5" t="s">
        <v>22</v>
      </c>
      <c r="D15" s="5" t="s">
        <v>29</v>
      </c>
      <c r="E15" s="5" t="s">
        <v>199</v>
      </c>
      <c r="F15" s="5" t="s">
        <v>24</v>
      </c>
      <c r="G15" s="5" t="s">
        <v>36</v>
      </c>
      <c r="H15" s="3">
        <v>8.10647744579733</v>
      </c>
      <c r="I15" s="3">
        <v>0</v>
      </c>
      <c r="J15" s="325">
        <v>8.10647744579733</v>
      </c>
      <c r="K15" s="3">
        <v>842.9476448116443</v>
      </c>
      <c r="L15" s="3">
        <v>284.27024952491206</v>
      </c>
      <c r="M15" s="325">
        <v>1127.2178943365564</v>
      </c>
      <c r="N15" s="3">
        <v>82.82392593118772</v>
      </c>
      <c r="O15" s="3">
        <v>287.07643874586296</v>
      </c>
      <c r="P15" s="3">
        <v>69.78521726902294</v>
      </c>
      <c r="Q15" s="3">
        <v>45.338484913717444</v>
      </c>
      <c r="R15" s="3">
        <v>277.7204922723073</v>
      </c>
      <c r="S15" s="3">
        <v>236.32067523092056</v>
      </c>
      <c r="T15" s="3">
        <v>259.89120957282415</v>
      </c>
      <c r="U15" s="3">
        <v>50.46041276532954</v>
      </c>
      <c r="V15" s="325">
        <v>1309.4168567011725</v>
      </c>
      <c r="W15" s="325">
        <v>2444.7412284835264</v>
      </c>
      <c r="X15" s="3">
        <v>245.70119915146418</v>
      </c>
      <c r="Y15" s="325">
        <v>2690.4424276349905</v>
      </c>
    </row>
    <row r="16" spans="1:25" ht="15">
      <c r="A16" s="321">
        <v>2015</v>
      </c>
      <c r="B16" s="5" t="s">
        <v>507</v>
      </c>
      <c r="C16" s="5" t="s">
        <v>37</v>
      </c>
      <c r="D16" s="5" t="s">
        <v>38</v>
      </c>
      <c r="E16" s="5" t="s">
        <v>200</v>
      </c>
      <c r="F16" s="5" t="s">
        <v>39</v>
      </c>
      <c r="G16" s="5" t="s">
        <v>40</v>
      </c>
      <c r="H16" s="3">
        <v>54.4035598715331</v>
      </c>
      <c r="I16" s="3">
        <v>27.037867184342495</v>
      </c>
      <c r="J16" s="325">
        <v>81.4414270558756</v>
      </c>
      <c r="K16" s="3">
        <v>24.964586770726473</v>
      </c>
      <c r="L16" s="3">
        <v>0.7627141920037417</v>
      </c>
      <c r="M16" s="325">
        <v>25.727300962730215</v>
      </c>
      <c r="N16" s="3">
        <v>52.326062045677546</v>
      </c>
      <c r="O16" s="3">
        <v>51.59035692023262</v>
      </c>
      <c r="P16" s="3">
        <v>8.42968705646567</v>
      </c>
      <c r="Q16" s="3">
        <v>5.471280179370119</v>
      </c>
      <c r="R16" s="3">
        <v>10.080405813374343</v>
      </c>
      <c r="S16" s="3">
        <v>30.79790894072718</v>
      </c>
      <c r="T16" s="3">
        <v>50.70969761446255</v>
      </c>
      <c r="U16" s="3">
        <v>4.99289927983601</v>
      </c>
      <c r="V16" s="325">
        <v>214.39829785014604</v>
      </c>
      <c r="W16" s="325">
        <v>321.56702586875184</v>
      </c>
      <c r="X16" s="3">
        <v>32.31810505919465</v>
      </c>
      <c r="Y16" s="325">
        <v>353.8851309279465</v>
      </c>
    </row>
    <row r="17" spans="1:25" ht="15">
      <c r="A17" s="321">
        <v>2015</v>
      </c>
      <c r="B17" s="5" t="s">
        <v>507</v>
      </c>
      <c r="C17" s="5" t="s">
        <v>37</v>
      </c>
      <c r="D17" s="5" t="s">
        <v>38</v>
      </c>
      <c r="E17" s="5" t="s">
        <v>201</v>
      </c>
      <c r="F17" s="5" t="s">
        <v>39</v>
      </c>
      <c r="G17" s="5" t="s">
        <v>41</v>
      </c>
      <c r="H17" s="3">
        <v>59.97730848939732</v>
      </c>
      <c r="I17" s="3">
        <v>26.77140500836922</v>
      </c>
      <c r="J17" s="325">
        <v>86.74871349776654</v>
      </c>
      <c r="K17" s="3">
        <v>45.411090680524694</v>
      </c>
      <c r="L17" s="3">
        <v>27.237641780635258</v>
      </c>
      <c r="M17" s="325">
        <v>72.64873246115995</v>
      </c>
      <c r="N17" s="3">
        <v>36.067089383063504</v>
      </c>
      <c r="O17" s="3">
        <v>337.5089446398626</v>
      </c>
      <c r="P17" s="3">
        <v>22.312605443063596</v>
      </c>
      <c r="Q17" s="3">
        <v>21.603099001894563</v>
      </c>
      <c r="R17" s="3">
        <v>38.36456268627737</v>
      </c>
      <c r="S17" s="3">
        <v>87.3034223030722</v>
      </c>
      <c r="T17" s="3">
        <v>125.05809046458432</v>
      </c>
      <c r="U17" s="3">
        <v>12.957486213738651</v>
      </c>
      <c r="V17" s="325">
        <v>681.1753001355569</v>
      </c>
      <c r="W17" s="325">
        <v>840.5727460944834</v>
      </c>
      <c r="X17" s="3">
        <v>84.47917893701967</v>
      </c>
      <c r="Y17" s="325">
        <v>925.0519250315031</v>
      </c>
    </row>
    <row r="18" spans="1:25" ht="15">
      <c r="A18" s="321">
        <v>2015</v>
      </c>
      <c r="B18" s="5" t="s">
        <v>507</v>
      </c>
      <c r="C18" s="5" t="s">
        <v>37</v>
      </c>
      <c r="D18" s="5" t="s">
        <v>38</v>
      </c>
      <c r="E18" s="5" t="s">
        <v>202</v>
      </c>
      <c r="F18" s="5" t="s">
        <v>39</v>
      </c>
      <c r="G18" s="5" t="s">
        <v>42</v>
      </c>
      <c r="H18" s="3">
        <v>22.07967854532891</v>
      </c>
      <c r="I18" s="3">
        <v>464.6371099004101</v>
      </c>
      <c r="J18" s="325">
        <v>486.71678844573904</v>
      </c>
      <c r="K18" s="3">
        <v>21.41453619468332</v>
      </c>
      <c r="L18" s="3">
        <v>10.570160293887387</v>
      </c>
      <c r="M18" s="325">
        <v>31.984696488570705</v>
      </c>
      <c r="N18" s="3">
        <v>17.557273283939296</v>
      </c>
      <c r="O18" s="3">
        <v>101.19281922365285</v>
      </c>
      <c r="P18" s="3">
        <v>13.280624004293864</v>
      </c>
      <c r="Q18" s="3">
        <v>10.011854925506233</v>
      </c>
      <c r="R18" s="3">
        <v>16.997627179132998</v>
      </c>
      <c r="S18" s="3">
        <v>65.8189482775414</v>
      </c>
      <c r="T18" s="3">
        <v>71.24306900665654</v>
      </c>
      <c r="U18" s="3">
        <v>7.727210384881131</v>
      </c>
      <c r="V18" s="325">
        <v>303.82942628560426</v>
      </c>
      <c r="W18" s="325">
        <v>822.5309112199141</v>
      </c>
      <c r="X18" s="3">
        <v>82.66593980071319</v>
      </c>
      <c r="Y18" s="325">
        <v>905.1968510206273</v>
      </c>
    </row>
    <row r="19" spans="1:25" ht="15">
      <c r="A19" s="321">
        <v>2015</v>
      </c>
      <c r="B19" s="5" t="s">
        <v>507</v>
      </c>
      <c r="C19" s="5" t="s">
        <v>37</v>
      </c>
      <c r="D19" s="5" t="s">
        <v>38</v>
      </c>
      <c r="E19" s="5" t="s">
        <v>203</v>
      </c>
      <c r="F19" s="5" t="s">
        <v>39</v>
      </c>
      <c r="G19" s="5" t="s">
        <v>43</v>
      </c>
      <c r="H19" s="3">
        <v>20.876349312992367</v>
      </c>
      <c r="I19" s="3">
        <v>27.23367344496011</v>
      </c>
      <c r="J19" s="325">
        <v>48.11002275795248</v>
      </c>
      <c r="K19" s="3">
        <v>6.518648179359432</v>
      </c>
      <c r="L19" s="3">
        <v>9.548259489931223</v>
      </c>
      <c r="M19" s="325">
        <v>16.066907669290654</v>
      </c>
      <c r="N19" s="3">
        <v>9.350754390199578</v>
      </c>
      <c r="O19" s="3">
        <v>37.81987794668799</v>
      </c>
      <c r="P19" s="3">
        <v>5.454097348612377</v>
      </c>
      <c r="Q19" s="3">
        <v>4.315291154996509</v>
      </c>
      <c r="R19" s="3">
        <v>8.636614901746336</v>
      </c>
      <c r="S19" s="3">
        <v>19.594683454314225</v>
      </c>
      <c r="T19" s="3">
        <v>42.93916848401746</v>
      </c>
      <c r="U19" s="3">
        <v>3.9875880126353094</v>
      </c>
      <c r="V19" s="325">
        <v>132.09807569320978</v>
      </c>
      <c r="W19" s="325">
        <v>196.27500612045293</v>
      </c>
      <c r="X19" s="3">
        <v>19.72601590962973</v>
      </c>
      <c r="Y19" s="325">
        <v>216.00102203008265</v>
      </c>
    </row>
    <row r="20" spans="1:25" ht="15">
      <c r="A20" s="321">
        <v>2015</v>
      </c>
      <c r="B20" s="5" t="s">
        <v>507</v>
      </c>
      <c r="C20" s="5" t="s">
        <v>37</v>
      </c>
      <c r="D20" s="5" t="s">
        <v>38</v>
      </c>
      <c r="E20" s="5" t="s">
        <v>204</v>
      </c>
      <c r="F20" s="5" t="s">
        <v>39</v>
      </c>
      <c r="G20" s="5" t="s">
        <v>44</v>
      </c>
      <c r="H20" s="3">
        <v>21.784981070314068</v>
      </c>
      <c r="I20" s="3">
        <v>50.5756614065266</v>
      </c>
      <c r="J20" s="325">
        <v>72.36064247684067</v>
      </c>
      <c r="K20" s="3">
        <v>1.958369761666418</v>
      </c>
      <c r="L20" s="3">
        <v>16.93703129826043</v>
      </c>
      <c r="M20" s="325">
        <v>18.895401059926847</v>
      </c>
      <c r="N20" s="3">
        <v>10.851636953393655</v>
      </c>
      <c r="O20" s="3">
        <v>46.049219479941584</v>
      </c>
      <c r="P20" s="3">
        <v>8.87344697469943</v>
      </c>
      <c r="Q20" s="3">
        <v>7.229508721878766</v>
      </c>
      <c r="R20" s="3">
        <v>13.24724827529413</v>
      </c>
      <c r="S20" s="3">
        <v>27.44258226068249</v>
      </c>
      <c r="T20" s="3">
        <v>55.208827187849835</v>
      </c>
      <c r="U20" s="3">
        <v>5.0265177573610345</v>
      </c>
      <c r="V20" s="325">
        <v>173.92898761110092</v>
      </c>
      <c r="W20" s="325">
        <v>265.1850311478685</v>
      </c>
      <c r="X20" s="3">
        <v>26.65160606439244</v>
      </c>
      <c r="Y20" s="325">
        <v>291.83663721226094</v>
      </c>
    </row>
    <row r="21" spans="1:25" ht="15">
      <c r="A21" s="321">
        <v>2015</v>
      </c>
      <c r="B21" s="5" t="s">
        <v>507</v>
      </c>
      <c r="C21" s="5" t="s">
        <v>37</v>
      </c>
      <c r="D21" s="5" t="s">
        <v>38</v>
      </c>
      <c r="E21" s="5" t="s">
        <v>205</v>
      </c>
      <c r="F21" s="5" t="s">
        <v>39</v>
      </c>
      <c r="G21" s="5" t="s">
        <v>45</v>
      </c>
      <c r="H21" s="3">
        <v>16.85705309106282</v>
      </c>
      <c r="I21" s="3">
        <v>256.43196892472025</v>
      </c>
      <c r="J21" s="325">
        <v>273.2890220157831</v>
      </c>
      <c r="K21" s="3">
        <v>3.7579092491695376</v>
      </c>
      <c r="L21" s="3">
        <v>13.274504921045873</v>
      </c>
      <c r="M21" s="325">
        <v>17.03241417021541</v>
      </c>
      <c r="N21" s="3">
        <v>17.9870725163903</v>
      </c>
      <c r="O21" s="3">
        <v>43.15189105823658</v>
      </c>
      <c r="P21" s="3">
        <v>4.503680084294723</v>
      </c>
      <c r="Q21" s="3">
        <v>3.2168751212425817</v>
      </c>
      <c r="R21" s="3">
        <v>8.502144758223334</v>
      </c>
      <c r="S21" s="3">
        <v>31.732614198673183</v>
      </c>
      <c r="T21" s="3">
        <v>36.172505966647115</v>
      </c>
      <c r="U21" s="3">
        <v>3.596284876127866</v>
      </c>
      <c r="V21" s="325">
        <v>148.8630685798357</v>
      </c>
      <c r="W21" s="325">
        <v>439.18450476583416</v>
      </c>
      <c r="X21" s="3">
        <v>44.138888079488574</v>
      </c>
      <c r="Y21" s="325">
        <v>483.32339284532276</v>
      </c>
    </row>
    <row r="22" spans="1:25" ht="15">
      <c r="A22" s="321">
        <v>2015</v>
      </c>
      <c r="B22" s="5" t="s">
        <v>507</v>
      </c>
      <c r="C22" s="5" t="s">
        <v>46</v>
      </c>
      <c r="D22" s="5" t="s">
        <v>47</v>
      </c>
      <c r="E22" s="5" t="s">
        <v>206</v>
      </c>
      <c r="F22" s="5" t="s">
        <v>48</v>
      </c>
      <c r="G22" s="5" t="s">
        <v>49</v>
      </c>
      <c r="H22" s="3">
        <v>8.30769438068857</v>
      </c>
      <c r="I22" s="3">
        <v>2.804905919573198</v>
      </c>
      <c r="J22" s="325">
        <v>11.112600300261768</v>
      </c>
      <c r="K22" s="3">
        <v>2.7597689757266584</v>
      </c>
      <c r="L22" s="3">
        <v>1.3534106585245769</v>
      </c>
      <c r="M22" s="325">
        <v>4.113179634251235</v>
      </c>
      <c r="N22" s="3">
        <v>2.968874089676234</v>
      </c>
      <c r="O22" s="3">
        <v>7.452713457435647</v>
      </c>
      <c r="P22" s="3">
        <v>1.551453344497111</v>
      </c>
      <c r="Q22" s="3">
        <v>1.2147545239575335</v>
      </c>
      <c r="R22" s="3">
        <v>3.88381244355496</v>
      </c>
      <c r="S22" s="3">
        <v>5.009847050041906</v>
      </c>
      <c r="T22" s="3">
        <v>9.201361406335637</v>
      </c>
      <c r="U22" s="3">
        <v>1.6811147463067568</v>
      </c>
      <c r="V22" s="325">
        <v>32.96393106180578</v>
      </c>
      <c r="W22" s="325">
        <v>48.18971099631879</v>
      </c>
      <c r="X22" s="3">
        <v>4.84315871177014</v>
      </c>
      <c r="Y22" s="325">
        <v>53.032869708088924</v>
      </c>
    </row>
    <row r="23" spans="1:25" ht="15">
      <c r="A23" s="321">
        <v>2015</v>
      </c>
      <c r="B23" s="5" t="s">
        <v>507</v>
      </c>
      <c r="C23" s="5" t="s">
        <v>46</v>
      </c>
      <c r="D23" s="5" t="s">
        <v>47</v>
      </c>
      <c r="E23" s="5" t="s">
        <v>207</v>
      </c>
      <c r="F23" s="5" t="s">
        <v>48</v>
      </c>
      <c r="G23" s="5" t="s">
        <v>50</v>
      </c>
      <c r="H23" s="3">
        <v>13.496026043374878</v>
      </c>
      <c r="I23" s="3">
        <v>2.4895008184966105</v>
      </c>
      <c r="J23" s="325">
        <v>15.985526861871488</v>
      </c>
      <c r="K23" s="3">
        <v>4.271100406349663</v>
      </c>
      <c r="L23" s="3">
        <v>3.0703494384973418</v>
      </c>
      <c r="M23" s="325">
        <v>7.341449844847005</v>
      </c>
      <c r="N23" s="3">
        <v>3.1414957883874215</v>
      </c>
      <c r="O23" s="3">
        <v>16.016740298152783</v>
      </c>
      <c r="P23" s="3">
        <v>2.57164789663326</v>
      </c>
      <c r="Q23" s="3">
        <v>1.9301330180816842</v>
      </c>
      <c r="R23" s="3">
        <v>6.955349979293543</v>
      </c>
      <c r="S23" s="3">
        <v>7.322890978671029</v>
      </c>
      <c r="T23" s="3">
        <v>13.500454509052771</v>
      </c>
      <c r="U23" s="3">
        <v>2.3172286455951445</v>
      </c>
      <c r="V23" s="325">
        <v>53.755941113867635</v>
      </c>
      <c r="W23" s="325">
        <v>77.08291782058613</v>
      </c>
      <c r="X23" s="3">
        <v>7.746981611915159</v>
      </c>
      <c r="Y23" s="325">
        <v>84.82989943250129</v>
      </c>
    </row>
    <row r="24" spans="1:25" ht="15">
      <c r="A24" s="321">
        <v>2015</v>
      </c>
      <c r="B24" s="5" t="s">
        <v>507</v>
      </c>
      <c r="C24" s="5" t="s">
        <v>46</v>
      </c>
      <c r="D24" s="5" t="s">
        <v>51</v>
      </c>
      <c r="E24" s="5" t="s">
        <v>208</v>
      </c>
      <c r="F24" s="5" t="s">
        <v>48</v>
      </c>
      <c r="G24" s="5" t="s">
        <v>52</v>
      </c>
      <c r="H24" s="3">
        <v>25.199822646370635</v>
      </c>
      <c r="I24" s="3">
        <v>4.1363149743981715</v>
      </c>
      <c r="J24" s="325">
        <v>29.336137620768806</v>
      </c>
      <c r="K24" s="3">
        <v>40.79641330063242</v>
      </c>
      <c r="L24" s="3">
        <v>12.39186700394827</v>
      </c>
      <c r="M24" s="325">
        <v>53.188280304580694</v>
      </c>
      <c r="N24" s="3">
        <v>32.54548311686453</v>
      </c>
      <c r="O24" s="3">
        <v>141.29221535838585</v>
      </c>
      <c r="P24" s="3">
        <v>14.842010964548992</v>
      </c>
      <c r="Q24" s="3">
        <v>15.467101206524264</v>
      </c>
      <c r="R24" s="3">
        <v>35.18813703642293</v>
      </c>
      <c r="S24" s="3">
        <v>50.598255644787926</v>
      </c>
      <c r="T24" s="3">
        <v>68.47049557490348</v>
      </c>
      <c r="U24" s="3">
        <v>12.423923746313163</v>
      </c>
      <c r="V24" s="325">
        <v>370.82762264875106</v>
      </c>
      <c r="W24" s="325">
        <v>453.35204057410056</v>
      </c>
      <c r="X24" s="3">
        <v>45.56275270058532</v>
      </c>
      <c r="Y24" s="325">
        <v>498.91479327468585</v>
      </c>
    </row>
    <row r="25" spans="1:25" ht="15">
      <c r="A25" s="321">
        <v>2015</v>
      </c>
      <c r="B25" s="5" t="s">
        <v>507</v>
      </c>
      <c r="C25" s="5" t="s">
        <v>46</v>
      </c>
      <c r="D25" s="5" t="s">
        <v>51</v>
      </c>
      <c r="E25" s="5" t="s">
        <v>209</v>
      </c>
      <c r="F25" s="5" t="s">
        <v>48</v>
      </c>
      <c r="G25" s="5" t="s">
        <v>53</v>
      </c>
      <c r="H25" s="3">
        <v>13.07067940617484</v>
      </c>
      <c r="I25" s="3">
        <v>103.92050044762621</v>
      </c>
      <c r="J25" s="325">
        <v>116.99117985380104</v>
      </c>
      <c r="K25" s="3">
        <v>51.03732158907245</v>
      </c>
      <c r="L25" s="3">
        <v>3.9810694784942626</v>
      </c>
      <c r="M25" s="325">
        <v>55.01839106756671</v>
      </c>
      <c r="N25" s="3">
        <v>79.1729194460894</v>
      </c>
      <c r="O25" s="3">
        <v>24.302482985107975</v>
      </c>
      <c r="P25" s="3">
        <v>5.3542361369872555</v>
      </c>
      <c r="Q25" s="3">
        <v>3.6803345891957058</v>
      </c>
      <c r="R25" s="3">
        <v>11.564731837160183</v>
      </c>
      <c r="S25" s="3">
        <v>35.5482613335314</v>
      </c>
      <c r="T25" s="3">
        <v>35.22946262628423</v>
      </c>
      <c r="U25" s="3">
        <v>3.506571705316571</v>
      </c>
      <c r="V25" s="325">
        <v>198.35900065967272</v>
      </c>
      <c r="W25" s="325">
        <v>370.36857158104044</v>
      </c>
      <c r="X25" s="3">
        <v>37.22275433704021</v>
      </c>
      <c r="Y25" s="325">
        <v>407.59132591808066</v>
      </c>
    </row>
    <row r="26" spans="1:25" ht="15">
      <c r="A26" s="321">
        <v>2015</v>
      </c>
      <c r="B26" s="5" t="s">
        <v>507</v>
      </c>
      <c r="C26" s="5" t="s">
        <v>46</v>
      </c>
      <c r="D26" s="5" t="s">
        <v>51</v>
      </c>
      <c r="E26" s="5" t="s">
        <v>210</v>
      </c>
      <c r="F26" s="5" t="s">
        <v>48</v>
      </c>
      <c r="G26" s="5" t="s">
        <v>54</v>
      </c>
      <c r="H26" s="3">
        <v>14.67658483778419</v>
      </c>
      <c r="I26" s="3">
        <v>19.584460236095296</v>
      </c>
      <c r="J26" s="325">
        <v>34.26104507387949</v>
      </c>
      <c r="K26" s="3">
        <v>5.435540248865733</v>
      </c>
      <c r="L26" s="3">
        <v>6.13789303852861</v>
      </c>
      <c r="M26" s="325">
        <v>11.573433287394343</v>
      </c>
      <c r="N26" s="3">
        <v>9.752489060095725</v>
      </c>
      <c r="O26" s="3">
        <v>43.446229879070955</v>
      </c>
      <c r="P26" s="3">
        <v>4.255151881447575</v>
      </c>
      <c r="Q26" s="3">
        <v>2.237223604648414</v>
      </c>
      <c r="R26" s="3">
        <v>12.42206696265392</v>
      </c>
      <c r="S26" s="3">
        <v>13.570540888976568</v>
      </c>
      <c r="T26" s="3">
        <v>17.390971250919318</v>
      </c>
      <c r="U26" s="3">
        <v>2.6816525958063613</v>
      </c>
      <c r="V26" s="325">
        <v>105.75632612361883</v>
      </c>
      <c r="W26" s="325">
        <v>151.59080448489266</v>
      </c>
      <c r="X26" s="3">
        <v>15.23516763614637</v>
      </c>
      <c r="Y26" s="325">
        <v>166.82597212103903</v>
      </c>
    </row>
    <row r="27" spans="1:25" ht="15">
      <c r="A27" s="321">
        <v>2015</v>
      </c>
      <c r="B27" s="5" t="s">
        <v>507</v>
      </c>
      <c r="C27" s="5" t="s">
        <v>46</v>
      </c>
      <c r="D27" s="5" t="s">
        <v>51</v>
      </c>
      <c r="E27" s="5" t="s">
        <v>211</v>
      </c>
      <c r="F27" s="5" t="s">
        <v>48</v>
      </c>
      <c r="G27" s="5" t="s">
        <v>55</v>
      </c>
      <c r="H27" s="3">
        <v>57.994435299594144</v>
      </c>
      <c r="I27" s="3">
        <v>765.903901328137</v>
      </c>
      <c r="J27" s="325">
        <v>823.898336627731</v>
      </c>
      <c r="K27" s="3">
        <v>0.7298722551210148</v>
      </c>
      <c r="L27" s="3">
        <v>13.032686761374512</v>
      </c>
      <c r="M27" s="325">
        <v>13.762559016495526</v>
      </c>
      <c r="N27" s="3">
        <v>6.740278167293184</v>
      </c>
      <c r="O27" s="3">
        <v>14.57205577696147</v>
      </c>
      <c r="P27" s="3">
        <v>3.685532745662983</v>
      </c>
      <c r="Q27" s="3">
        <v>2.0663129921431804</v>
      </c>
      <c r="R27" s="3">
        <v>8.498527480201854</v>
      </c>
      <c r="S27" s="3">
        <v>51.99543566355443</v>
      </c>
      <c r="T27" s="3">
        <v>17.916476104784962</v>
      </c>
      <c r="U27" s="3">
        <v>3.2677782457851077</v>
      </c>
      <c r="V27" s="325">
        <v>108.74239717638717</v>
      </c>
      <c r="W27" s="325">
        <v>946.4032928206137</v>
      </c>
      <c r="X27" s="3">
        <v>95.11535258080129</v>
      </c>
      <c r="Y27" s="325">
        <v>1041.518645401415</v>
      </c>
    </row>
    <row r="28" spans="1:25" ht="15">
      <c r="A28" s="321">
        <v>2015</v>
      </c>
      <c r="B28" s="5" t="s">
        <v>507</v>
      </c>
      <c r="C28" s="5" t="s">
        <v>56</v>
      </c>
      <c r="D28" s="5" t="s">
        <v>57</v>
      </c>
      <c r="E28" s="5" t="s">
        <v>212</v>
      </c>
      <c r="F28" s="5" t="s">
        <v>58</v>
      </c>
      <c r="G28" s="5" t="s">
        <v>59</v>
      </c>
      <c r="H28" s="3">
        <v>26.977925415279522</v>
      </c>
      <c r="I28" s="3">
        <v>25.904930841222168</v>
      </c>
      <c r="J28" s="325">
        <v>52.88285625650169</v>
      </c>
      <c r="K28" s="3">
        <v>17.773991760096294</v>
      </c>
      <c r="L28" s="3">
        <v>28.40995250639392</v>
      </c>
      <c r="M28" s="325">
        <v>46.183944266490215</v>
      </c>
      <c r="N28" s="3">
        <v>208.07860867971135</v>
      </c>
      <c r="O28" s="3">
        <v>60.14853468892938</v>
      </c>
      <c r="P28" s="3">
        <v>12.059661735989943</v>
      </c>
      <c r="Q28" s="3">
        <v>10.937796751849552</v>
      </c>
      <c r="R28" s="3">
        <v>28.27059548283597</v>
      </c>
      <c r="S28" s="3">
        <v>59.474938972390575</v>
      </c>
      <c r="T28" s="3">
        <v>62.40758836397825</v>
      </c>
      <c r="U28" s="3">
        <v>10.862821096724442</v>
      </c>
      <c r="V28" s="325">
        <v>452.24054577240946</v>
      </c>
      <c r="W28" s="325">
        <v>551.3073462954013</v>
      </c>
      <c r="X28" s="3">
        <v>55.40744947231385</v>
      </c>
      <c r="Y28" s="325">
        <v>606.7147957677151</v>
      </c>
    </row>
    <row r="29" spans="1:25" ht="15">
      <c r="A29" s="321">
        <v>2015</v>
      </c>
      <c r="B29" s="5" t="s">
        <v>507</v>
      </c>
      <c r="C29" s="5" t="s">
        <v>56</v>
      </c>
      <c r="D29" s="5" t="s">
        <v>60</v>
      </c>
      <c r="E29" s="5" t="s">
        <v>213</v>
      </c>
      <c r="F29" s="5" t="s">
        <v>58</v>
      </c>
      <c r="G29" s="5" t="s">
        <v>61</v>
      </c>
      <c r="H29" s="3">
        <v>14.12416588708575</v>
      </c>
      <c r="I29" s="3">
        <v>38.16162079059489</v>
      </c>
      <c r="J29" s="325">
        <v>52.28578667768064</v>
      </c>
      <c r="K29" s="3">
        <v>2.5327872498967645</v>
      </c>
      <c r="L29" s="3">
        <v>7.035745161007141</v>
      </c>
      <c r="M29" s="325">
        <v>9.568532410903906</v>
      </c>
      <c r="N29" s="3">
        <v>65.16901761268898</v>
      </c>
      <c r="O29" s="3">
        <v>5.389678005481134</v>
      </c>
      <c r="P29" s="3">
        <v>1.0165751530462175</v>
      </c>
      <c r="Q29" s="3">
        <v>0.7381193062064623</v>
      </c>
      <c r="R29" s="3">
        <v>2.010202873686886</v>
      </c>
      <c r="S29" s="3">
        <v>8.463604238380027</v>
      </c>
      <c r="T29" s="3">
        <v>8.474614348831693</v>
      </c>
      <c r="U29" s="3">
        <v>1.0132912801737428</v>
      </c>
      <c r="V29" s="325">
        <v>92.27510281849514</v>
      </c>
      <c r="W29" s="325">
        <v>154.1294219070797</v>
      </c>
      <c r="X29" s="3">
        <v>15.490303573293897</v>
      </c>
      <c r="Y29" s="325">
        <v>169.61972548037357</v>
      </c>
    </row>
    <row r="30" spans="1:25" ht="15">
      <c r="A30" s="321">
        <v>2015</v>
      </c>
      <c r="B30" s="5" t="s">
        <v>507</v>
      </c>
      <c r="C30" s="5" t="s">
        <v>56</v>
      </c>
      <c r="D30" s="5" t="s">
        <v>47</v>
      </c>
      <c r="E30" s="5" t="s">
        <v>214</v>
      </c>
      <c r="F30" s="5" t="s">
        <v>58</v>
      </c>
      <c r="G30" s="5" t="s">
        <v>62</v>
      </c>
      <c r="H30" s="3">
        <v>3.875490456166243</v>
      </c>
      <c r="I30" s="3">
        <v>0.3255222240803346</v>
      </c>
      <c r="J30" s="325">
        <v>4.201012680246578</v>
      </c>
      <c r="K30" s="3">
        <v>7.104282770647835</v>
      </c>
      <c r="L30" s="3">
        <v>3.4695804045720884</v>
      </c>
      <c r="M30" s="325">
        <v>10.573863175219923</v>
      </c>
      <c r="N30" s="3">
        <v>7.257306144424675</v>
      </c>
      <c r="O30" s="3">
        <v>22.66841119334864</v>
      </c>
      <c r="P30" s="3">
        <v>4.869572491534139</v>
      </c>
      <c r="Q30" s="3">
        <v>3.438684292316014</v>
      </c>
      <c r="R30" s="3">
        <v>12.406068616226564</v>
      </c>
      <c r="S30" s="3">
        <v>11.08407506424436</v>
      </c>
      <c r="T30" s="3">
        <v>17.805799849563556</v>
      </c>
      <c r="U30" s="3">
        <v>2.736952787426738</v>
      </c>
      <c r="V30" s="325">
        <v>82.26687043908468</v>
      </c>
      <c r="W30" s="325">
        <v>97.04174629455119</v>
      </c>
      <c r="X30" s="3">
        <v>9.752882290916999</v>
      </c>
      <c r="Y30" s="325">
        <v>106.79462858546819</v>
      </c>
    </row>
    <row r="31" spans="1:25" ht="15">
      <c r="A31" s="321">
        <v>2015</v>
      </c>
      <c r="B31" s="5" t="s">
        <v>507</v>
      </c>
      <c r="C31" s="5" t="s">
        <v>56</v>
      </c>
      <c r="D31" s="5" t="s">
        <v>63</v>
      </c>
      <c r="E31" s="5" t="s">
        <v>215</v>
      </c>
      <c r="F31" s="5" t="s">
        <v>58</v>
      </c>
      <c r="G31" s="5" t="s">
        <v>64</v>
      </c>
      <c r="H31" s="3">
        <v>37.52060763056051</v>
      </c>
      <c r="I31" s="3">
        <v>128.12742994573475</v>
      </c>
      <c r="J31" s="325">
        <v>165.64803757629525</v>
      </c>
      <c r="K31" s="3">
        <v>15.278048655571265</v>
      </c>
      <c r="L31" s="3">
        <v>1.978337976388616</v>
      </c>
      <c r="M31" s="325">
        <v>17.25638663195988</v>
      </c>
      <c r="N31" s="3">
        <v>8.941911756032368</v>
      </c>
      <c r="O31" s="3">
        <v>51.64579231375088</v>
      </c>
      <c r="P31" s="3">
        <v>6.482656986005934</v>
      </c>
      <c r="Q31" s="3">
        <v>3.8821880098221975</v>
      </c>
      <c r="R31" s="3">
        <v>14.859183569804236</v>
      </c>
      <c r="S31" s="3">
        <v>24.100851616967905</v>
      </c>
      <c r="T31" s="3">
        <v>30.04615956733831</v>
      </c>
      <c r="U31" s="3">
        <v>4.9284998878224195</v>
      </c>
      <c r="V31" s="325">
        <v>144.88724370754426</v>
      </c>
      <c r="W31" s="325">
        <v>327.7916679157994</v>
      </c>
      <c r="X31" s="3">
        <v>32.94369356542891</v>
      </c>
      <c r="Y31" s="325">
        <v>360.7353614812283</v>
      </c>
    </row>
    <row r="32" spans="1:25" ht="15">
      <c r="A32" s="321">
        <v>2015</v>
      </c>
      <c r="B32" s="5" t="s">
        <v>507</v>
      </c>
      <c r="C32" s="5" t="s">
        <v>56</v>
      </c>
      <c r="D32" s="5" t="s">
        <v>47</v>
      </c>
      <c r="E32" s="5" t="s">
        <v>216</v>
      </c>
      <c r="F32" s="5" t="s">
        <v>58</v>
      </c>
      <c r="G32" s="5" t="s">
        <v>65</v>
      </c>
      <c r="H32" s="3">
        <v>21.717585984255756</v>
      </c>
      <c r="I32" s="3">
        <v>0</v>
      </c>
      <c r="J32" s="325">
        <v>21.717585984255756</v>
      </c>
      <c r="K32" s="3">
        <v>5.018301794762123</v>
      </c>
      <c r="L32" s="3">
        <v>14.381266599451642</v>
      </c>
      <c r="M32" s="325">
        <v>19.399568394213766</v>
      </c>
      <c r="N32" s="3">
        <v>7.565445053946341</v>
      </c>
      <c r="O32" s="3">
        <v>22.740114832462375</v>
      </c>
      <c r="P32" s="3">
        <v>8.222320439706092</v>
      </c>
      <c r="Q32" s="3">
        <v>5.58631282660764</v>
      </c>
      <c r="R32" s="3">
        <v>15.974094834280818</v>
      </c>
      <c r="S32" s="3">
        <v>16.495826549058762</v>
      </c>
      <c r="T32" s="3">
        <v>32.84991703537901</v>
      </c>
      <c r="U32" s="3">
        <v>6.454987625280572</v>
      </c>
      <c r="V32" s="325">
        <v>115.8890191967216</v>
      </c>
      <c r="W32" s="325">
        <v>157.00617357519113</v>
      </c>
      <c r="X32" s="3">
        <v>15.779422653417551</v>
      </c>
      <c r="Y32" s="325">
        <v>172.78559622860868</v>
      </c>
    </row>
    <row r="33" spans="1:25" ht="15">
      <c r="A33" s="321">
        <v>2015</v>
      </c>
      <c r="B33" s="5" t="s">
        <v>507</v>
      </c>
      <c r="C33" s="5" t="s">
        <v>56</v>
      </c>
      <c r="D33" s="5" t="s">
        <v>47</v>
      </c>
      <c r="E33" s="5" t="s">
        <v>217</v>
      </c>
      <c r="F33" s="5" t="s">
        <v>58</v>
      </c>
      <c r="G33" s="5" t="s">
        <v>66</v>
      </c>
      <c r="H33" s="3">
        <v>53.62253513062759</v>
      </c>
      <c r="I33" s="3">
        <v>1.020150221793557</v>
      </c>
      <c r="J33" s="325">
        <v>54.64268535242115</v>
      </c>
      <c r="K33" s="3">
        <v>4.735855948104234</v>
      </c>
      <c r="L33" s="3">
        <v>10.423544751236557</v>
      </c>
      <c r="M33" s="325">
        <v>15.159400699340791</v>
      </c>
      <c r="N33" s="3">
        <v>4.428546080558497</v>
      </c>
      <c r="O33" s="3">
        <v>21.429021109973963</v>
      </c>
      <c r="P33" s="3">
        <v>3.3774819503714157</v>
      </c>
      <c r="Q33" s="3">
        <v>2.366770173078498</v>
      </c>
      <c r="R33" s="3">
        <v>10.318131546120881</v>
      </c>
      <c r="S33" s="3">
        <v>11.514589507581036</v>
      </c>
      <c r="T33" s="3">
        <v>18.461174026513167</v>
      </c>
      <c r="U33" s="3">
        <v>3.4474927035602776</v>
      </c>
      <c r="V33" s="325">
        <v>75.34320709775773</v>
      </c>
      <c r="W33" s="325">
        <v>145.14529314951966</v>
      </c>
      <c r="X33" s="3">
        <v>14.587381340185278</v>
      </c>
      <c r="Y33" s="325">
        <v>159.73267448970495</v>
      </c>
    </row>
    <row r="34" spans="1:25" ht="15">
      <c r="A34" s="321">
        <v>2015</v>
      </c>
      <c r="B34" s="5" t="s">
        <v>507</v>
      </c>
      <c r="C34" s="5" t="s">
        <v>56</v>
      </c>
      <c r="D34" s="5" t="s">
        <v>63</v>
      </c>
      <c r="E34" s="5" t="s">
        <v>218</v>
      </c>
      <c r="F34" s="5" t="s">
        <v>58</v>
      </c>
      <c r="G34" s="5" t="s">
        <v>67</v>
      </c>
      <c r="H34" s="3">
        <v>9.634158219318007</v>
      </c>
      <c r="I34" s="3">
        <v>225.03309172689626</v>
      </c>
      <c r="J34" s="325">
        <v>234.66724994621427</v>
      </c>
      <c r="K34" s="3">
        <v>16.743336525972236</v>
      </c>
      <c r="L34" s="3">
        <v>10.70844058554895</v>
      </c>
      <c r="M34" s="325">
        <v>27.451777111521185</v>
      </c>
      <c r="N34" s="3">
        <v>21.418510345658692</v>
      </c>
      <c r="O34" s="3">
        <v>79.60361973308821</v>
      </c>
      <c r="P34" s="3">
        <v>10.368154152938901</v>
      </c>
      <c r="Q34" s="3">
        <v>7.3078619169308885</v>
      </c>
      <c r="R34" s="3">
        <v>34.3448310261218</v>
      </c>
      <c r="S34" s="3">
        <v>42.67952496576316</v>
      </c>
      <c r="T34" s="3">
        <v>43.70719639065613</v>
      </c>
      <c r="U34" s="3">
        <v>8.749107203332422</v>
      </c>
      <c r="V34" s="325">
        <v>248.1788057344902</v>
      </c>
      <c r="W34" s="325">
        <v>510.2978327922257</v>
      </c>
      <c r="X34" s="3">
        <v>51.28591442724166</v>
      </c>
      <c r="Y34" s="325">
        <v>561.5837472194673</v>
      </c>
    </row>
    <row r="35" spans="1:25" ht="15">
      <c r="A35" s="321">
        <v>2015</v>
      </c>
      <c r="B35" s="5" t="s">
        <v>507</v>
      </c>
      <c r="C35" s="5" t="s">
        <v>56</v>
      </c>
      <c r="D35" s="5" t="s">
        <v>57</v>
      </c>
      <c r="E35" s="5" t="s">
        <v>219</v>
      </c>
      <c r="F35" s="5" t="s">
        <v>58</v>
      </c>
      <c r="G35" s="5" t="s">
        <v>68</v>
      </c>
      <c r="H35" s="3">
        <v>18.90625969779155</v>
      </c>
      <c r="I35" s="3">
        <v>16.53092344596313</v>
      </c>
      <c r="J35" s="325">
        <v>35.43718314375468</v>
      </c>
      <c r="K35" s="3">
        <v>1.569172802917543</v>
      </c>
      <c r="L35" s="3">
        <v>9.498429966862375</v>
      </c>
      <c r="M35" s="325">
        <v>11.067602769779917</v>
      </c>
      <c r="N35" s="3">
        <v>4.9311447636387955</v>
      </c>
      <c r="O35" s="3">
        <v>23.400911944867197</v>
      </c>
      <c r="P35" s="3">
        <v>3.967879818328827</v>
      </c>
      <c r="Q35" s="3">
        <v>2.897638944483738</v>
      </c>
      <c r="R35" s="3">
        <v>6.205576399041049</v>
      </c>
      <c r="S35" s="3">
        <v>11.640026655104625</v>
      </c>
      <c r="T35" s="3">
        <v>19.585845868707796</v>
      </c>
      <c r="U35" s="3">
        <v>2.5567565577986096</v>
      </c>
      <c r="V35" s="325">
        <v>75.18578095197064</v>
      </c>
      <c r="W35" s="325">
        <v>121.69056686550525</v>
      </c>
      <c r="X35" s="3">
        <v>12.230136202634581</v>
      </c>
      <c r="Y35" s="325">
        <v>133.92070306813983</v>
      </c>
    </row>
    <row r="36" spans="1:25" ht="15">
      <c r="A36" s="321">
        <v>2015</v>
      </c>
      <c r="B36" s="5" t="s">
        <v>507</v>
      </c>
      <c r="C36" s="5" t="s">
        <v>56</v>
      </c>
      <c r="D36" s="5" t="s">
        <v>57</v>
      </c>
      <c r="E36" s="5" t="s">
        <v>220</v>
      </c>
      <c r="F36" s="5" t="s">
        <v>58</v>
      </c>
      <c r="G36" s="5" t="s">
        <v>69</v>
      </c>
      <c r="H36" s="3">
        <v>10.382109670500597</v>
      </c>
      <c r="I36" s="3">
        <v>0.6607606393086503</v>
      </c>
      <c r="J36" s="325">
        <v>11.042870309809247</v>
      </c>
      <c r="K36" s="3">
        <v>2.7526106845685447</v>
      </c>
      <c r="L36" s="3">
        <v>2.1948281845903894</v>
      </c>
      <c r="M36" s="325">
        <v>4.947438869158934</v>
      </c>
      <c r="N36" s="3">
        <v>1.949566623306422</v>
      </c>
      <c r="O36" s="3">
        <v>12.135585459331713</v>
      </c>
      <c r="P36" s="3">
        <v>2.2490472385794367</v>
      </c>
      <c r="Q36" s="3">
        <v>1.3953760611682757</v>
      </c>
      <c r="R36" s="3">
        <v>4.024255632689847</v>
      </c>
      <c r="S36" s="3">
        <v>6.216140740141144</v>
      </c>
      <c r="T36" s="3">
        <v>11.780851760106325</v>
      </c>
      <c r="U36" s="3">
        <v>2.108843715764848</v>
      </c>
      <c r="V36" s="325">
        <v>41.85966723108801</v>
      </c>
      <c r="W36" s="325">
        <v>57.84997641005619</v>
      </c>
      <c r="X36" s="3">
        <v>5.8140339801725816</v>
      </c>
      <c r="Y36" s="325">
        <v>63.664010390228775</v>
      </c>
    </row>
    <row r="37" spans="1:25" ht="15">
      <c r="A37" s="321">
        <v>2015</v>
      </c>
      <c r="B37" s="5" t="s">
        <v>507</v>
      </c>
      <c r="C37" s="5" t="s">
        <v>56</v>
      </c>
      <c r="D37" s="5" t="s">
        <v>57</v>
      </c>
      <c r="E37" s="5" t="s">
        <v>221</v>
      </c>
      <c r="F37" s="5" t="s">
        <v>58</v>
      </c>
      <c r="G37" s="5" t="s">
        <v>70</v>
      </c>
      <c r="H37" s="3">
        <v>30.504189162586222</v>
      </c>
      <c r="I37" s="3">
        <v>0.7839151183608095</v>
      </c>
      <c r="J37" s="325">
        <v>31.28810428094703</v>
      </c>
      <c r="K37" s="3">
        <v>7.294042267319274</v>
      </c>
      <c r="L37" s="3">
        <v>17.019214719210627</v>
      </c>
      <c r="M37" s="325">
        <v>24.3132569865299</v>
      </c>
      <c r="N37" s="3">
        <v>4.066491532313681</v>
      </c>
      <c r="O37" s="3">
        <v>39.70861902101778</v>
      </c>
      <c r="P37" s="3">
        <v>5.114370088976878</v>
      </c>
      <c r="Q37" s="3">
        <v>3.7155727365054227</v>
      </c>
      <c r="R37" s="3">
        <v>10.284113638416361</v>
      </c>
      <c r="S37" s="3">
        <v>17.386721334389566</v>
      </c>
      <c r="T37" s="3">
        <v>39.73657933781656</v>
      </c>
      <c r="U37" s="3">
        <v>3.903182291917518</v>
      </c>
      <c r="V37" s="325">
        <v>123.91564998135377</v>
      </c>
      <c r="W37" s="325">
        <v>179.5170112488307</v>
      </c>
      <c r="X37" s="3">
        <v>18.041805168902773</v>
      </c>
      <c r="Y37" s="325">
        <v>197.55881641773348</v>
      </c>
    </row>
    <row r="38" spans="1:25" ht="15">
      <c r="A38" s="321">
        <v>2015</v>
      </c>
      <c r="B38" s="5" t="s">
        <v>507</v>
      </c>
      <c r="C38" s="5" t="s">
        <v>71</v>
      </c>
      <c r="D38" s="5" t="s">
        <v>72</v>
      </c>
      <c r="E38" s="5" t="s">
        <v>222</v>
      </c>
      <c r="F38" s="5" t="s">
        <v>73</v>
      </c>
      <c r="G38" s="5" t="s">
        <v>74</v>
      </c>
      <c r="H38" s="3">
        <v>26.736430991118876</v>
      </c>
      <c r="I38" s="3">
        <v>0</v>
      </c>
      <c r="J38" s="325">
        <v>26.736430991118876</v>
      </c>
      <c r="K38" s="3">
        <v>7.0840182592666565</v>
      </c>
      <c r="L38" s="3">
        <v>16.433605831598697</v>
      </c>
      <c r="M38" s="325">
        <v>23.517624090865354</v>
      </c>
      <c r="N38" s="3">
        <v>3.918683702042021</v>
      </c>
      <c r="O38" s="3">
        <v>17.1466821509924</v>
      </c>
      <c r="P38" s="3">
        <v>3.146608692140517</v>
      </c>
      <c r="Q38" s="3">
        <v>2.6408615829837574</v>
      </c>
      <c r="R38" s="3">
        <v>7.024028480719274</v>
      </c>
      <c r="S38" s="3">
        <v>9.866650536230475</v>
      </c>
      <c r="T38" s="3">
        <v>19.566333098581254</v>
      </c>
      <c r="U38" s="3">
        <v>2.8032193830280954</v>
      </c>
      <c r="V38" s="325">
        <v>66.1130676267178</v>
      </c>
      <c r="W38" s="325">
        <v>116.36712270870203</v>
      </c>
      <c r="X38" s="3">
        <v>11.695119818130008</v>
      </c>
      <c r="Y38" s="325">
        <v>128.06224252683202</v>
      </c>
    </row>
    <row r="39" spans="1:25" ht="15">
      <c r="A39" s="321">
        <v>2015</v>
      </c>
      <c r="B39" s="5" t="s">
        <v>507</v>
      </c>
      <c r="C39" s="5" t="s">
        <v>71</v>
      </c>
      <c r="D39" s="5" t="s">
        <v>75</v>
      </c>
      <c r="E39" s="5" t="s">
        <v>223</v>
      </c>
      <c r="F39" s="5" t="s">
        <v>73</v>
      </c>
      <c r="G39" s="5" t="s">
        <v>76</v>
      </c>
      <c r="H39" s="3">
        <v>14.613103649666801</v>
      </c>
      <c r="I39" s="3">
        <v>0</v>
      </c>
      <c r="J39" s="325">
        <v>14.613103649666801</v>
      </c>
      <c r="K39" s="3">
        <v>3.9939967662984337</v>
      </c>
      <c r="L39" s="3">
        <v>1.1386470447120782</v>
      </c>
      <c r="M39" s="325">
        <v>5.132643811010512</v>
      </c>
      <c r="N39" s="3">
        <v>2.4071819445244396</v>
      </c>
      <c r="O39" s="3">
        <v>9.99123778786165</v>
      </c>
      <c r="P39" s="3">
        <v>1.781979129470764</v>
      </c>
      <c r="Q39" s="3">
        <v>1.1119065624281324</v>
      </c>
      <c r="R39" s="3">
        <v>6.428800223705841</v>
      </c>
      <c r="S39" s="3">
        <v>5.410959546880869</v>
      </c>
      <c r="T39" s="3">
        <v>9.665163530219411</v>
      </c>
      <c r="U39" s="3">
        <v>1.5929174360214153</v>
      </c>
      <c r="V39" s="325">
        <v>38.39014616111252</v>
      </c>
      <c r="W39" s="325">
        <v>58.13589362178983</v>
      </c>
      <c r="X39" s="3">
        <v>5.842769210250701</v>
      </c>
      <c r="Y39" s="325">
        <v>63.978662832040534</v>
      </c>
    </row>
    <row r="40" spans="1:25" ht="15">
      <c r="A40" s="321">
        <v>2015</v>
      </c>
      <c r="B40" s="5" t="s">
        <v>507</v>
      </c>
      <c r="C40" s="5" t="s">
        <v>71</v>
      </c>
      <c r="D40" s="5" t="s">
        <v>72</v>
      </c>
      <c r="E40" s="5" t="s">
        <v>224</v>
      </c>
      <c r="F40" s="5" t="s">
        <v>73</v>
      </c>
      <c r="G40" s="5" t="s">
        <v>77</v>
      </c>
      <c r="H40" s="3">
        <v>11.239933404299936</v>
      </c>
      <c r="I40" s="3">
        <v>0.17652596985275615</v>
      </c>
      <c r="J40" s="325">
        <v>11.416459374152693</v>
      </c>
      <c r="K40" s="3">
        <v>0.4700252106269538</v>
      </c>
      <c r="L40" s="3">
        <v>4.7251794102636335</v>
      </c>
      <c r="M40" s="325">
        <v>5.195204620890587</v>
      </c>
      <c r="N40" s="3">
        <v>1.2593834364613485</v>
      </c>
      <c r="O40" s="3">
        <v>6.632334981275185</v>
      </c>
      <c r="P40" s="3">
        <v>2.332676247957791</v>
      </c>
      <c r="Q40" s="3">
        <v>1.7965532430730464</v>
      </c>
      <c r="R40" s="3">
        <v>4.186763498784805</v>
      </c>
      <c r="S40" s="3">
        <v>6.641859476617429</v>
      </c>
      <c r="T40" s="3">
        <v>16.7187305597078</v>
      </c>
      <c r="U40" s="3">
        <v>2.3594924314251373</v>
      </c>
      <c r="V40" s="325">
        <v>41.92779387530254</v>
      </c>
      <c r="W40" s="325">
        <v>58.53945787034582</v>
      </c>
      <c r="X40" s="3">
        <v>5.883328194056605</v>
      </c>
      <c r="Y40" s="325">
        <v>64.42278606440243</v>
      </c>
    </row>
    <row r="41" spans="1:25" ht="15">
      <c r="A41" s="321">
        <v>2015</v>
      </c>
      <c r="B41" s="5" t="s">
        <v>507</v>
      </c>
      <c r="C41" s="5" t="s">
        <v>71</v>
      </c>
      <c r="D41" s="5" t="s">
        <v>72</v>
      </c>
      <c r="E41" s="5" t="s">
        <v>225</v>
      </c>
      <c r="F41" s="5" t="s">
        <v>73</v>
      </c>
      <c r="G41" s="5" t="s">
        <v>78</v>
      </c>
      <c r="H41" s="3">
        <v>4.132085343620863</v>
      </c>
      <c r="I41" s="3">
        <v>0</v>
      </c>
      <c r="J41" s="325">
        <v>4.132085343620863</v>
      </c>
      <c r="K41" s="3">
        <v>4.982036591177055</v>
      </c>
      <c r="L41" s="3">
        <v>0.8372133295625552</v>
      </c>
      <c r="M41" s="325">
        <v>5.81924992073961</v>
      </c>
      <c r="N41" s="3">
        <v>2.9850951828177097</v>
      </c>
      <c r="O41" s="3">
        <v>9.930874530014188</v>
      </c>
      <c r="P41" s="3">
        <v>2.44053776114043</v>
      </c>
      <c r="Q41" s="3">
        <v>1.9300695346564438</v>
      </c>
      <c r="R41" s="3">
        <v>4.415734987180034</v>
      </c>
      <c r="S41" s="3">
        <v>6.9739788259563396</v>
      </c>
      <c r="T41" s="3">
        <v>15.594446814915422</v>
      </c>
      <c r="U41" s="3">
        <v>1.91102823672948</v>
      </c>
      <c r="V41" s="325">
        <v>46.18176587341004</v>
      </c>
      <c r="W41" s="325">
        <v>56.13310113777052</v>
      </c>
      <c r="X41" s="3">
        <v>5.641484710689191</v>
      </c>
      <c r="Y41" s="325">
        <v>61.77458584845971</v>
      </c>
    </row>
    <row r="42" spans="1:25" ht="15">
      <c r="A42" s="321">
        <v>2015</v>
      </c>
      <c r="B42" s="5" t="s">
        <v>507</v>
      </c>
      <c r="C42" s="5" t="s">
        <v>71</v>
      </c>
      <c r="D42" s="5" t="s">
        <v>60</v>
      </c>
      <c r="E42" s="5" t="s">
        <v>226</v>
      </c>
      <c r="F42" s="5" t="s">
        <v>73</v>
      </c>
      <c r="G42" s="5" t="s">
        <v>79</v>
      </c>
      <c r="H42" s="3">
        <v>4.977914131794787</v>
      </c>
      <c r="I42" s="3">
        <v>0</v>
      </c>
      <c r="J42" s="325">
        <v>4.977914131794787</v>
      </c>
      <c r="K42" s="3">
        <v>0.3770217251425628</v>
      </c>
      <c r="L42" s="3">
        <v>2.675866391347874</v>
      </c>
      <c r="M42" s="325">
        <v>3.052888116490437</v>
      </c>
      <c r="N42" s="3">
        <v>11.725970498926674</v>
      </c>
      <c r="O42" s="3">
        <v>2.6765934670499423</v>
      </c>
      <c r="P42" s="3">
        <v>0.9183716271197678</v>
      </c>
      <c r="Q42" s="3">
        <v>0.5053392744672549</v>
      </c>
      <c r="R42" s="3">
        <v>2.0467764551644905</v>
      </c>
      <c r="S42" s="3">
        <v>2.9443129212531693</v>
      </c>
      <c r="T42" s="3">
        <v>4.836661547271181</v>
      </c>
      <c r="U42" s="3">
        <v>0.8818450617121097</v>
      </c>
      <c r="V42" s="325">
        <v>26.53587085296459</v>
      </c>
      <c r="W42" s="325">
        <v>34.56667310124981</v>
      </c>
      <c r="X42" s="3">
        <v>3.4740171814181497</v>
      </c>
      <c r="Y42" s="325">
        <v>38.04069028266796</v>
      </c>
    </row>
    <row r="43" spans="1:25" ht="15">
      <c r="A43" s="321">
        <v>2015</v>
      </c>
      <c r="B43" s="5" t="s">
        <v>507</v>
      </c>
      <c r="C43" s="5" t="s">
        <v>71</v>
      </c>
      <c r="D43" s="5" t="s">
        <v>75</v>
      </c>
      <c r="E43" s="5" t="s">
        <v>227</v>
      </c>
      <c r="F43" s="5" t="s">
        <v>73</v>
      </c>
      <c r="G43" s="5" t="s">
        <v>80</v>
      </c>
      <c r="H43" s="3">
        <v>114.17011653279327</v>
      </c>
      <c r="I43" s="3">
        <v>1.4485996543951245</v>
      </c>
      <c r="J43" s="325">
        <v>115.6187161871884</v>
      </c>
      <c r="K43" s="3">
        <v>34.673142526750965</v>
      </c>
      <c r="L43" s="3">
        <v>5.498954875962696</v>
      </c>
      <c r="M43" s="325">
        <v>40.17209740271366</v>
      </c>
      <c r="N43" s="3">
        <v>3.5905504036288782</v>
      </c>
      <c r="O43" s="3">
        <v>46.700847770713395</v>
      </c>
      <c r="P43" s="3">
        <v>9.575605177035174</v>
      </c>
      <c r="Q43" s="3">
        <v>10.082309828995399</v>
      </c>
      <c r="R43" s="3">
        <v>21.43487044132079</v>
      </c>
      <c r="S43" s="3">
        <v>25.08329776247405</v>
      </c>
      <c r="T43" s="3">
        <v>27.466579670379623</v>
      </c>
      <c r="U43" s="3">
        <v>7.2366691423025</v>
      </c>
      <c r="V43" s="325">
        <v>151.1707301968498</v>
      </c>
      <c r="W43" s="325">
        <v>306.96154378675186</v>
      </c>
      <c r="X43" s="3">
        <v>30.85022599639764</v>
      </c>
      <c r="Y43" s="325">
        <v>337.8117697831495</v>
      </c>
    </row>
    <row r="44" spans="1:25" ht="15">
      <c r="A44" s="321">
        <v>2015</v>
      </c>
      <c r="B44" s="5" t="s">
        <v>507</v>
      </c>
      <c r="C44" s="5" t="s">
        <v>71</v>
      </c>
      <c r="D44" s="5" t="s">
        <v>75</v>
      </c>
      <c r="E44" s="5" t="s">
        <v>228</v>
      </c>
      <c r="F44" s="5" t="s">
        <v>73</v>
      </c>
      <c r="G44" s="5" t="s">
        <v>81</v>
      </c>
      <c r="H44" s="3">
        <v>44.79316158784585</v>
      </c>
      <c r="I44" s="3">
        <v>0</v>
      </c>
      <c r="J44" s="325">
        <v>44.79316158784585</v>
      </c>
      <c r="K44" s="3">
        <v>114.36658243095499</v>
      </c>
      <c r="L44" s="3">
        <v>41.6041849878834</v>
      </c>
      <c r="M44" s="325">
        <v>155.9707674188384</v>
      </c>
      <c r="N44" s="3">
        <v>5.648074296217305</v>
      </c>
      <c r="O44" s="3">
        <v>30.224965511017466</v>
      </c>
      <c r="P44" s="3">
        <v>3.1395899679129675</v>
      </c>
      <c r="Q44" s="3">
        <v>3.372706391716815</v>
      </c>
      <c r="R44" s="3">
        <v>8.74534714452484</v>
      </c>
      <c r="S44" s="3">
        <v>18.644038210232853</v>
      </c>
      <c r="T44" s="3">
        <v>10.616916303043842</v>
      </c>
      <c r="U44" s="3">
        <v>3.717360985897671</v>
      </c>
      <c r="V44" s="325">
        <v>84.10899881056376</v>
      </c>
      <c r="W44" s="325">
        <v>284.872927817248</v>
      </c>
      <c r="X44" s="3">
        <v>28.630277574216368</v>
      </c>
      <c r="Y44" s="325">
        <v>313.5032053914644</v>
      </c>
    </row>
    <row r="45" spans="1:25" ht="15">
      <c r="A45" s="321">
        <v>2015</v>
      </c>
      <c r="B45" s="5" t="s">
        <v>507</v>
      </c>
      <c r="C45" s="5" t="s">
        <v>71</v>
      </c>
      <c r="D45" s="5" t="s">
        <v>60</v>
      </c>
      <c r="E45" s="5" t="s">
        <v>229</v>
      </c>
      <c r="F45" s="5" t="s">
        <v>73</v>
      </c>
      <c r="G45" s="5" t="s">
        <v>82</v>
      </c>
      <c r="H45" s="3">
        <v>15.433708059667799</v>
      </c>
      <c r="I45" s="3">
        <v>0.8823429279475601</v>
      </c>
      <c r="J45" s="325">
        <v>16.31605098761536</v>
      </c>
      <c r="K45" s="3">
        <v>13.478555003244681</v>
      </c>
      <c r="L45" s="3">
        <v>8.144332679475324</v>
      </c>
      <c r="M45" s="325">
        <v>21.622887682720005</v>
      </c>
      <c r="N45" s="3">
        <v>128.14038011222465</v>
      </c>
      <c r="O45" s="3">
        <v>16.900394688147045</v>
      </c>
      <c r="P45" s="3">
        <v>3.0348169434758887</v>
      </c>
      <c r="Q45" s="3">
        <v>1.6575300837396847</v>
      </c>
      <c r="R45" s="3">
        <v>7.660413335349472</v>
      </c>
      <c r="S45" s="3">
        <v>19.945133825492594</v>
      </c>
      <c r="T45" s="3">
        <v>14.874939099738963</v>
      </c>
      <c r="U45" s="3">
        <v>3.0958108278095122</v>
      </c>
      <c r="V45" s="325">
        <v>195.30941891597783</v>
      </c>
      <c r="W45" s="325">
        <v>233.2483575863132</v>
      </c>
      <c r="X45" s="3">
        <v>23.441908899511695</v>
      </c>
      <c r="Y45" s="325">
        <v>256.6902664858249</v>
      </c>
    </row>
    <row r="46" spans="1:25" ht="15">
      <c r="A46" s="321">
        <v>2015</v>
      </c>
      <c r="B46" s="5" t="s">
        <v>507</v>
      </c>
      <c r="C46" s="5" t="s">
        <v>71</v>
      </c>
      <c r="D46" s="5" t="s">
        <v>60</v>
      </c>
      <c r="E46" s="5" t="s">
        <v>230</v>
      </c>
      <c r="F46" s="5" t="s">
        <v>73</v>
      </c>
      <c r="G46" s="5" t="s">
        <v>83</v>
      </c>
      <c r="H46" s="3">
        <v>5.610504848479908</v>
      </c>
      <c r="I46" s="3">
        <v>0</v>
      </c>
      <c r="J46" s="325">
        <v>5.610504848479908</v>
      </c>
      <c r="K46" s="3">
        <v>1.3940230784086756</v>
      </c>
      <c r="L46" s="3">
        <v>3.924449046297477</v>
      </c>
      <c r="M46" s="325">
        <v>5.318472124706153</v>
      </c>
      <c r="N46" s="3">
        <v>28.32537595718305</v>
      </c>
      <c r="O46" s="3">
        <v>1.80615088063493</v>
      </c>
      <c r="P46" s="3">
        <v>0.5822267775279477</v>
      </c>
      <c r="Q46" s="3">
        <v>0.4107162446795195</v>
      </c>
      <c r="R46" s="3">
        <v>0.9150453595254616</v>
      </c>
      <c r="S46" s="3">
        <v>3.1759437952378398</v>
      </c>
      <c r="T46" s="3">
        <v>3.0273563352150052</v>
      </c>
      <c r="U46" s="3">
        <v>0.579048279084932</v>
      </c>
      <c r="V46" s="325">
        <v>38.82186362908868</v>
      </c>
      <c r="W46" s="325">
        <v>49.75084060227474</v>
      </c>
      <c r="X46" s="3">
        <v>5.000055242119683</v>
      </c>
      <c r="Y46" s="325">
        <v>54.75089584439443</v>
      </c>
    </row>
    <row r="47" spans="1:25" ht="15">
      <c r="A47" s="321">
        <v>2015</v>
      </c>
      <c r="B47" s="5" t="s">
        <v>507</v>
      </c>
      <c r="C47" s="5" t="s">
        <v>71</v>
      </c>
      <c r="D47" s="5" t="s">
        <v>84</v>
      </c>
      <c r="E47" s="5" t="s">
        <v>231</v>
      </c>
      <c r="F47" s="5" t="s">
        <v>73</v>
      </c>
      <c r="G47" s="5" t="s">
        <v>85</v>
      </c>
      <c r="H47" s="3">
        <v>34.351459274384226</v>
      </c>
      <c r="I47" s="3">
        <v>4.920387241916835</v>
      </c>
      <c r="J47" s="325">
        <v>39.27184651630106</v>
      </c>
      <c r="K47" s="3">
        <v>7.055692668826788</v>
      </c>
      <c r="L47" s="3">
        <v>9.495835765092425</v>
      </c>
      <c r="M47" s="325">
        <v>16.551528433919213</v>
      </c>
      <c r="N47" s="3">
        <v>6.80226598663148</v>
      </c>
      <c r="O47" s="3">
        <v>23.1731389053544</v>
      </c>
      <c r="P47" s="3">
        <v>9.455686047548681</v>
      </c>
      <c r="Q47" s="3">
        <v>6.500956128383695</v>
      </c>
      <c r="R47" s="3">
        <v>16.882542777304</v>
      </c>
      <c r="S47" s="3">
        <v>19.40294835627055</v>
      </c>
      <c r="T47" s="3">
        <v>47.19580046939415</v>
      </c>
      <c r="U47" s="3">
        <v>4.921633919177926</v>
      </c>
      <c r="V47" s="325">
        <v>134.3349725900649</v>
      </c>
      <c r="W47" s="325">
        <v>190.15834754028515</v>
      </c>
      <c r="X47" s="3">
        <v>19.11127994891261</v>
      </c>
      <c r="Y47" s="325">
        <v>209.26962748919777</v>
      </c>
    </row>
    <row r="48" spans="1:25" ht="15">
      <c r="A48" s="321">
        <v>2015</v>
      </c>
      <c r="B48" s="5" t="s">
        <v>507</v>
      </c>
      <c r="C48" s="5" t="s">
        <v>71</v>
      </c>
      <c r="D48" s="5" t="s">
        <v>84</v>
      </c>
      <c r="E48" s="5" t="s">
        <v>232</v>
      </c>
      <c r="F48" s="5" t="s">
        <v>73</v>
      </c>
      <c r="G48" s="5" t="s">
        <v>86</v>
      </c>
      <c r="H48" s="3">
        <v>12.84828087380232</v>
      </c>
      <c r="I48" s="3">
        <v>0</v>
      </c>
      <c r="J48" s="325">
        <v>12.84828087380232</v>
      </c>
      <c r="K48" s="3">
        <v>0.9614908935027678</v>
      </c>
      <c r="L48" s="3">
        <v>4.006744150453567</v>
      </c>
      <c r="M48" s="325">
        <v>4.968235043956335</v>
      </c>
      <c r="N48" s="3">
        <v>2.2432620323523538</v>
      </c>
      <c r="O48" s="3">
        <v>5.455992843907735</v>
      </c>
      <c r="P48" s="3">
        <v>2.278412219833831</v>
      </c>
      <c r="Q48" s="3">
        <v>1.8676431656811636</v>
      </c>
      <c r="R48" s="3">
        <v>7.412112129319828</v>
      </c>
      <c r="S48" s="3">
        <v>5.318504302398348</v>
      </c>
      <c r="T48" s="3">
        <v>11.721190650240535</v>
      </c>
      <c r="U48" s="3">
        <v>2.519289386821214</v>
      </c>
      <c r="V48" s="325">
        <v>38.81640673055501</v>
      </c>
      <c r="W48" s="325">
        <v>56.63292264831367</v>
      </c>
      <c r="X48" s="3">
        <v>5.691717734480263</v>
      </c>
      <c r="Y48" s="325">
        <v>62.32464038279393</v>
      </c>
    </row>
    <row r="49" spans="1:25" ht="15">
      <c r="A49" s="321">
        <v>2015</v>
      </c>
      <c r="B49" s="5" t="s">
        <v>507</v>
      </c>
      <c r="C49" s="5" t="s">
        <v>71</v>
      </c>
      <c r="D49" s="5" t="s">
        <v>75</v>
      </c>
      <c r="E49" s="5" t="s">
        <v>233</v>
      </c>
      <c r="F49" s="5" t="s">
        <v>73</v>
      </c>
      <c r="G49" s="5" t="s">
        <v>87</v>
      </c>
      <c r="H49" s="3">
        <v>3.6820038113988844</v>
      </c>
      <c r="I49" s="3">
        <v>0</v>
      </c>
      <c r="J49" s="325">
        <v>3.6820038113988844</v>
      </c>
      <c r="K49" s="3">
        <v>1.6207203540921156</v>
      </c>
      <c r="L49" s="3">
        <v>1.1976854420908478</v>
      </c>
      <c r="M49" s="325">
        <v>2.8184057961829634</v>
      </c>
      <c r="N49" s="3">
        <v>2.762252240259633</v>
      </c>
      <c r="O49" s="3">
        <v>5.212980951167946</v>
      </c>
      <c r="P49" s="3">
        <v>1.2220318370663623</v>
      </c>
      <c r="Q49" s="3">
        <v>0.87234519178742</v>
      </c>
      <c r="R49" s="3">
        <v>2.798037062492319</v>
      </c>
      <c r="S49" s="3">
        <v>3.062349992938785</v>
      </c>
      <c r="T49" s="3">
        <v>5.091796155972746</v>
      </c>
      <c r="U49" s="3">
        <v>1.067103283112711</v>
      </c>
      <c r="V49" s="325">
        <v>22.088896714797922</v>
      </c>
      <c r="W49" s="325">
        <v>28.58930632237977</v>
      </c>
      <c r="X49" s="3">
        <v>2.8732803147676256</v>
      </c>
      <c r="Y49" s="325">
        <v>31.462586637147396</v>
      </c>
    </row>
    <row r="50" spans="1:25" ht="25.5">
      <c r="A50" s="321">
        <v>2015</v>
      </c>
      <c r="B50" s="5" t="s">
        <v>507</v>
      </c>
      <c r="C50" s="5" t="s">
        <v>71</v>
      </c>
      <c r="D50" s="5" t="s">
        <v>75</v>
      </c>
      <c r="E50" s="5" t="s">
        <v>234</v>
      </c>
      <c r="F50" s="5" t="s">
        <v>73</v>
      </c>
      <c r="G50" s="5" t="s">
        <v>88</v>
      </c>
      <c r="H50" s="3">
        <v>101.52645128068858</v>
      </c>
      <c r="I50" s="3">
        <v>1.2866606811401198</v>
      </c>
      <c r="J50" s="325">
        <v>102.8131119618287</v>
      </c>
      <c r="K50" s="3">
        <v>292.8403188570673</v>
      </c>
      <c r="L50" s="3">
        <v>51.489952812639615</v>
      </c>
      <c r="M50" s="325">
        <v>344.3302716697069</v>
      </c>
      <c r="N50" s="3">
        <v>4.661153818734726</v>
      </c>
      <c r="O50" s="3">
        <v>63.75179124225603</v>
      </c>
      <c r="P50" s="3">
        <v>8.42469467560228</v>
      </c>
      <c r="Q50" s="3">
        <v>9.200742592190958</v>
      </c>
      <c r="R50" s="3">
        <v>25.304462548306645</v>
      </c>
      <c r="S50" s="3">
        <v>48.44948810115055</v>
      </c>
      <c r="T50" s="3">
        <v>31.169299392375</v>
      </c>
      <c r="U50" s="3">
        <v>6.077782063362385</v>
      </c>
      <c r="V50" s="325">
        <v>197.03941443397858</v>
      </c>
      <c r="W50" s="325">
        <v>644.1827980655141</v>
      </c>
      <c r="X50" s="3">
        <v>64.74161114040469</v>
      </c>
      <c r="Y50" s="325">
        <v>708.9244092059188</v>
      </c>
    </row>
    <row r="51" spans="1:25" ht="15">
      <c r="A51" s="321">
        <v>2015</v>
      </c>
      <c r="B51" s="5" t="s">
        <v>507</v>
      </c>
      <c r="C51" s="5" t="s">
        <v>71</v>
      </c>
      <c r="D51" s="5" t="s">
        <v>75</v>
      </c>
      <c r="E51" s="5" t="s">
        <v>235</v>
      </c>
      <c r="F51" s="5" t="s">
        <v>73</v>
      </c>
      <c r="G51" s="5" t="s">
        <v>89</v>
      </c>
      <c r="H51" s="3">
        <v>174.71996372891772</v>
      </c>
      <c r="I51" s="3">
        <v>2.6036141259282033</v>
      </c>
      <c r="J51" s="325">
        <v>177.32357785484592</v>
      </c>
      <c r="K51" s="3">
        <v>110.76474242912003</v>
      </c>
      <c r="L51" s="3">
        <v>28.65106704004633</v>
      </c>
      <c r="M51" s="325">
        <v>139.41580946916636</v>
      </c>
      <c r="N51" s="3">
        <v>29.48601907193954</v>
      </c>
      <c r="O51" s="3">
        <v>81.9689756057078</v>
      </c>
      <c r="P51" s="3">
        <v>10.830842760310457</v>
      </c>
      <c r="Q51" s="3">
        <v>10.164993753248481</v>
      </c>
      <c r="R51" s="3">
        <v>25.375740722508255</v>
      </c>
      <c r="S51" s="3">
        <v>49.21552153444464</v>
      </c>
      <c r="T51" s="3">
        <v>83.88781241014713</v>
      </c>
      <c r="U51" s="3">
        <v>8.50954157835257</v>
      </c>
      <c r="V51" s="325">
        <v>299.4394474366589</v>
      </c>
      <c r="W51" s="325">
        <v>616.1788347606712</v>
      </c>
      <c r="X51" s="3">
        <v>61.92715892696883</v>
      </c>
      <c r="Y51" s="325">
        <v>678.10599368764</v>
      </c>
    </row>
    <row r="52" spans="1:25" ht="15">
      <c r="A52" s="321">
        <v>2015</v>
      </c>
      <c r="B52" s="5" t="s">
        <v>507</v>
      </c>
      <c r="C52" s="5" t="s">
        <v>71</v>
      </c>
      <c r="D52" s="5" t="s">
        <v>84</v>
      </c>
      <c r="E52" s="5" t="s">
        <v>236</v>
      </c>
      <c r="F52" s="5" t="s">
        <v>73</v>
      </c>
      <c r="G52" s="5" t="s">
        <v>90</v>
      </c>
      <c r="H52" s="3">
        <v>8.230741155707042</v>
      </c>
      <c r="I52" s="3">
        <v>0</v>
      </c>
      <c r="J52" s="325">
        <v>8.230741155707042</v>
      </c>
      <c r="K52" s="3">
        <v>5.122007165858502</v>
      </c>
      <c r="L52" s="3">
        <v>0.24037255819101233</v>
      </c>
      <c r="M52" s="325">
        <v>5.362379724049514</v>
      </c>
      <c r="N52" s="3">
        <v>10.49073360938993</v>
      </c>
      <c r="O52" s="3">
        <v>12.181562382961232</v>
      </c>
      <c r="P52" s="3">
        <v>1.4130024055429475</v>
      </c>
      <c r="Q52" s="3">
        <v>1.2498530365999294</v>
      </c>
      <c r="R52" s="3">
        <v>3.7465656589496166</v>
      </c>
      <c r="S52" s="3">
        <v>5.946236552231399</v>
      </c>
      <c r="T52" s="3">
        <v>8.626455503941624</v>
      </c>
      <c r="U52" s="3">
        <v>1.859034486583687</v>
      </c>
      <c r="V52" s="325">
        <v>45.51344363620037</v>
      </c>
      <c r="W52" s="325">
        <v>59.106564515956926</v>
      </c>
      <c r="X52" s="3">
        <v>5.940323503555921</v>
      </c>
      <c r="Y52" s="325">
        <v>65.04688801951285</v>
      </c>
    </row>
    <row r="53" spans="1:25" ht="15">
      <c r="A53" s="321">
        <v>2015</v>
      </c>
      <c r="B53" s="5" t="s">
        <v>507</v>
      </c>
      <c r="C53" s="5" t="s">
        <v>71</v>
      </c>
      <c r="D53" s="5" t="s">
        <v>72</v>
      </c>
      <c r="E53" s="5" t="s">
        <v>237</v>
      </c>
      <c r="F53" s="5" t="s">
        <v>73</v>
      </c>
      <c r="G53" s="5" t="s">
        <v>91</v>
      </c>
      <c r="H53" s="3">
        <v>10.794961437476154</v>
      </c>
      <c r="I53" s="3">
        <v>5.13866742512149</v>
      </c>
      <c r="J53" s="325">
        <v>15.933628862597644</v>
      </c>
      <c r="K53" s="3">
        <v>4.240991506811311</v>
      </c>
      <c r="L53" s="3">
        <v>5.208813945234726</v>
      </c>
      <c r="M53" s="325">
        <v>9.449805452046038</v>
      </c>
      <c r="N53" s="3">
        <v>4.310182365388933</v>
      </c>
      <c r="O53" s="3">
        <v>34.548538293527145</v>
      </c>
      <c r="P53" s="3">
        <v>3.010121974775427</v>
      </c>
      <c r="Q53" s="3">
        <v>2.5463284905967534</v>
      </c>
      <c r="R53" s="3">
        <v>6.143941980981487</v>
      </c>
      <c r="S53" s="3">
        <v>11.574807789158095</v>
      </c>
      <c r="T53" s="3">
        <v>20.94473045742294</v>
      </c>
      <c r="U53" s="3">
        <v>2.6474452240515407</v>
      </c>
      <c r="V53" s="325">
        <v>85.72609657590232</v>
      </c>
      <c r="W53" s="325">
        <v>111.109530890546</v>
      </c>
      <c r="X53" s="3">
        <v>11.166721720733882</v>
      </c>
      <c r="Y53" s="325">
        <v>122.27625261127989</v>
      </c>
    </row>
    <row r="54" spans="1:25" ht="15">
      <c r="A54" s="321">
        <v>2015</v>
      </c>
      <c r="B54" s="5" t="s">
        <v>507</v>
      </c>
      <c r="C54" s="5" t="s">
        <v>71</v>
      </c>
      <c r="D54" s="5" t="s">
        <v>72</v>
      </c>
      <c r="E54" s="5" t="s">
        <v>238</v>
      </c>
      <c r="F54" s="5" t="s">
        <v>73</v>
      </c>
      <c r="G54" s="5" t="s">
        <v>92</v>
      </c>
      <c r="H54" s="3">
        <v>46.4853697391323</v>
      </c>
      <c r="I54" s="3">
        <v>0.6466552015839326</v>
      </c>
      <c r="J54" s="325">
        <v>47.132024940716235</v>
      </c>
      <c r="K54" s="3">
        <v>75.14466861846375</v>
      </c>
      <c r="L54" s="3">
        <v>31.011096713514377</v>
      </c>
      <c r="M54" s="325">
        <v>106.15576533197813</v>
      </c>
      <c r="N54" s="3">
        <v>18.983596552770837</v>
      </c>
      <c r="O54" s="3">
        <v>104.70495264264527</v>
      </c>
      <c r="P54" s="3">
        <v>14.141333942380031</v>
      </c>
      <c r="Q54" s="3">
        <v>12.732632869450166</v>
      </c>
      <c r="R54" s="3">
        <v>29.704040299248966</v>
      </c>
      <c r="S54" s="3">
        <v>44.071530681549476</v>
      </c>
      <c r="T54" s="3">
        <v>71.99071779214307</v>
      </c>
      <c r="U54" s="3">
        <v>10.669445313379837</v>
      </c>
      <c r="V54" s="325">
        <v>306.9982500935676</v>
      </c>
      <c r="W54" s="325">
        <v>460.28604036626194</v>
      </c>
      <c r="X54" s="3">
        <v>46.2596330256494</v>
      </c>
      <c r="Y54" s="325">
        <v>506.54567339191135</v>
      </c>
    </row>
    <row r="55" spans="1:25" ht="15">
      <c r="A55" s="321">
        <v>2015</v>
      </c>
      <c r="B55" s="5" t="s">
        <v>507</v>
      </c>
      <c r="C55" s="5" t="s">
        <v>93</v>
      </c>
      <c r="D55" s="5" t="s">
        <v>94</v>
      </c>
      <c r="E55" s="5" t="s">
        <v>239</v>
      </c>
      <c r="F55" s="5" t="s">
        <v>95</v>
      </c>
      <c r="G55" s="5" t="s">
        <v>96</v>
      </c>
      <c r="H55" s="3">
        <v>2.6404835171951766</v>
      </c>
      <c r="I55" s="3">
        <v>0.6328428526791092</v>
      </c>
      <c r="J55" s="325">
        <v>3.273326369874286</v>
      </c>
      <c r="K55" s="3">
        <v>0.6354330099540776</v>
      </c>
      <c r="L55" s="3">
        <v>1.0867919306043707</v>
      </c>
      <c r="M55" s="325">
        <v>1.7222249405584482</v>
      </c>
      <c r="N55" s="3">
        <v>0.8991817917746521</v>
      </c>
      <c r="O55" s="3">
        <v>1.8289276805979502</v>
      </c>
      <c r="P55" s="3">
        <v>0.5325986415503076</v>
      </c>
      <c r="Q55" s="3">
        <v>0.3316398688669561</v>
      </c>
      <c r="R55" s="3">
        <v>1.1523264206029333</v>
      </c>
      <c r="S55" s="3">
        <v>2.0345901094866843</v>
      </c>
      <c r="T55" s="3">
        <v>5.9793067752151785</v>
      </c>
      <c r="U55" s="3">
        <v>0.4429073049592056</v>
      </c>
      <c r="V55" s="325">
        <v>13.201478593053869</v>
      </c>
      <c r="W55" s="325">
        <v>18.1970299034866</v>
      </c>
      <c r="X55" s="3">
        <v>1.8288365313614674</v>
      </c>
      <c r="Y55" s="325">
        <v>20.02586643484807</v>
      </c>
    </row>
    <row r="56" spans="1:25" ht="15">
      <c r="A56" s="321">
        <v>2015</v>
      </c>
      <c r="B56" s="5" t="s">
        <v>507</v>
      </c>
      <c r="C56" s="5" t="s">
        <v>93</v>
      </c>
      <c r="D56" s="5" t="s">
        <v>97</v>
      </c>
      <c r="E56" s="5" t="s">
        <v>240</v>
      </c>
      <c r="F56" s="5" t="s">
        <v>95</v>
      </c>
      <c r="G56" s="5" t="s">
        <v>98</v>
      </c>
      <c r="H56" s="3">
        <v>17.456241658474212</v>
      </c>
      <c r="I56" s="3">
        <v>0</v>
      </c>
      <c r="J56" s="325">
        <v>17.456241658474212</v>
      </c>
      <c r="K56" s="3">
        <v>1.2940619212441111</v>
      </c>
      <c r="L56" s="3">
        <v>4.941121587013229</v>
      </c>
      <c r="M56" s="325">
        <v>6.23518350825734</v>
      </c>
      <c r="N56" s="3">
        <v>1.6752241364836848</v>
      </c>
      <c r="O56" s="3">
        <v>5.736746442886913</v>
      </c>
      <c r="P56" s="3">
        <v>1.9907599592477727</v>
      </c>
      <c r="Q56" s="3">
        <v>1.8964852681919289</v>
      </c>
      <c r="R56" s="3">
        <v>4.955198317298332</v>
      </c>
      <c r="S56" s="3">
        <v>6.666492779954887</v>
      </c>
      <c r="T56" s="3">
        <v>13.25095287685753</v>
      </c>
      <c r="U56" s="3">
        <v>1.766913875447282</v>
      </c>
      <c r="V56" s="325">
        <v>37.938773656368326</v>
      </c>
      <c r="W56" s="325">
        <v>61.63019882309988</v>
      </c>
      <c r="X56" s="3">
        <v>6.193953608867861</v>
      </c>
      <c r="Y56" s="325">
        <v>67.82415243196775</v>
      </c>
    </row>
    <row r="57" spans="1:25" ht="15">
      <c r="A57" s="321">
        <v>2015</v>
      </c>
      <c r="B57" s="5" t="s">
        <v>507</v>
      </c>
      <c r="C57" s="5" t="s">
        <v>93</v>
      </c>
      <c r="D57" s="5" t="s">
        <v>97</v>
      </c>
      <c r="E57" s="5" t="s">
        <v>241</v>
      </c>
      <c r="F57" s="5" t="s">
        <v>95</v>
      </c>
      <c r="G57" s="5" t="s">
        <v>99</v>
      </c>
      <c r="H57" s="3">
        <v>11.08422746745829</v>
      </c>
      <c r="I57" s="3">
        <v>0</v>
      </c>
      <c r="J57" s="325">
        <v>11.08422746745829</v>
      </c>
      <c r="K57" s="3">
        <v>1.1344079563794203</v>
      </c>
      <c r="L57" s="3">
        <v>3.311983909377248</v>
      </c>
      <c r="M57" s="325">
        <v>4.446391865756668</v>
      </c>
      <c r="N57" s="3">
        <v>1.8294716499946302</v>
      </c>
      <c r="O57" s="3">
        <v>5.971360882897471</v>
      </c>
      <c r="P57" s="3">
        <v>1.9428344228696162</v>
      </c>
      <c r="Q57" s="3">
        <v>1.8062100661268854</v>
      </c>
      <c r="R57" s="3">
        <v>4.786946309319866</v>
      </c>
      <c r="S57" s="3">
        <v>5.820307882432901</v>
      </c>
      <c r="T57" s="3">
        <v>12.11929271956932</v>
      </c>
      <c r="U57" s="3">
        <v>2.17121159066055</v>
      </c>
      <c r="V57" s="325">
        <v>36.44763552387124</v>
      </c>
      <c r="W57" s="325">
        <v>51.9782548570862</v>
      </c>
      <c r="X57" s="3">
        <v>5.223914662061717</v>
      </c>
      <c r="Y57" s="325">
        <v>57.202169519147915</v>
      </c>
    </row>
    <row r="58" spans="1:25" ht="15">
      <c r="A58" s="321">
        <v>2015</v>
      </c>
      <c r="B58" s="5" t="s">
        <v>507</v>
      </c>
      <c r="C58" s="5" t="s">
        <v>93</v>
      </c>
      <c r="D58" s="5" t="s">
        <v>97</v>
      </c>
      <c r="E58" s="5" t="s">
        <v>242</v>
      </c>
      <c r="F58" s="5" t="s">
        <v>95</v>
      </c>
      <c r="G58" s="5" t="s">
        <v>100</v>
      </c>
      <c r="H58" s="3">
        <v>6.931829317148364</v>
      </c>
      <c r="I58" s="3">
        <v>12.005107679819897</v>
      </c>
      <c r="J58" s="325">
        <v>18.93693699696826</v>
      </c>
      <c r="K58" s="3">
        <v>3.740231124005882</v>
      </c>
      <c r="L58" s="3">
        <v>1.2459467435458147</v>
      </c>
      <c r="M58" s="325">
        <v>4.986177867551697</v>
      </c>
      <c r="N58" s="3">
        <v>5.294647498354404</v>
      </c>
      <c r="O58" s="3">
        <v>5.655302784195689</v>
      </c>
      <c r="P58" s="3">
        <v>2.7805733618339596</v>
      </c>
      <c r="Q58" s="3">
        <v>2.006987423916169</v>
      </c>
      <c r="R58" s="3">
        <v>9.150522657851019</v>
      </c>
      <c r="S58" s="3">
        <v>6.323434090971949</v>
      </c>
      <c r="T58" s="3">
        <v>10.35408389437234</v>
      </c>
      <c r="U58" s="3">
        <v>2.8747357048289706</v>
      </c>
      <c r="V58" s="325">
        <v>44.4402874163245</v>
      </c>
      <c r="W58" s="325">
        <v>68.36340228084445</v>
      </c>
      <c r="X58" s="3">
        <v>6.87065351661392</v>
      </c>
      <c r="Y58" s="325">
        <v>75.23405579745838</v>
      </c>
    </row>
    <row r="59" spans="1:25" ht="15">
      <c r="A59" s="321">
        <v>2015</v>
      </c>
      <c r="B59" s="5" t="s">
        <v>507</v>
      </c>
      <c r="C59" s="5" t="s">
        <v>93</v>
      </c>
      <c r="D59" s="5" t="s">
        <v>97</v>
      </c>
      <c r="E59" s="5" t="s">
        <v>243</v>
      </c>
      <c r="F59" s="5" t="s">
        <v>95</v>
      </c>
      <c r="G59" s="5" t="s">
        <v>101</v>
      </c>
      <c r="H59" s="3">
        <v>17.87181303753788</v>
      </c>
      <c r="I59" s="3">
        <v>1.501838447791311</v>
      </c>
      <c r="J59" s="325">
        <v>19.37365148532919</v>
      </c>
      <c r="K59" s="3">
        <v>2.4458161715917384</v>
      </c>
      <c r="L59" s="3">
        <v>3.665742483553363</v>
      </c>
      <c r="M59" s="325">
        <v>6.111558655145101</v>
      </c>
      <c r="N59" s="3">
        <v>1.869937111328059</v>
      </c>
      <c r="O59" s="3">
        <v>9.423349617769928</v>
      </c>
      <c r="P59" s="3">
        <v>2.2980552705923594</v>
      </c>
      <c r="Q59" s="3">
        <v>2.1170464470848</v>
      </c>
      <c r="R59" s="3">
        <v>5.286485525193822</v>
      </c>
      <c r="S59" s="3">
        <v>7.407289425631445</v>
      </c>
      <c r="T59" s="3">
        <v>15.32547517384677</v>
      </c>
      <c r="U59" s="3">
        <v>1.9158655239197702</v>
      </c>
      <c r="V59" s="325">
        <v>45.64350409536695</v>
      </c>
      <c r="W59" s="325">
        <v>71.12871423584124</v>
      </c>
      <c r="X59" s="3">
        <v>7.1485726908180744</v>
      </c>
      <c r="Y59" s="325">
        <v>78.27728692665931</v>
      </c>
    </row>
    <row r="60" spans="1:25" ht="15">
      <c r="A60" s="321">
        <v>2015</v>
      </c>
      <c r="B60" s="5" t="s">
        <v>507</v>
      </c>
      <c r="C60" s="5" t="s">
        <v>93</v>
      </c>
      <c r="D60" s="5" t="s">
        <v>94</v>
      </c>
      <c r="E60" s="5" t="s">
        <v>244</v>
      </c>
      <c r="F60" s="5" t="s">
        <v>95</v>
      </c>
      <c r="G60" s="5" t="s">
        <v>102</v>
      </c>
      <c r="H60" s="3">
        <v>21.495908110337176</v>
      </c>
      <c r="I60" s="3">
        <v>0.37886372138074975</v>
      </c>
      <c r="J60" s="325">
        <v>21.874771831717926</v>
      </c>
      <c r="K60" s="3">
        <v>1.3448885319887045</v>
      </c>
      <c r="L60" s="3">
        <v>8.429683621298784</v>
      </c>
      <c r="M60" s="325">
        <v>9.774572153287489</v>
      </c>
      <c r="N60" s="3">
        <v>12.226744698419726</v>
      </c>
      <c r="O60" s="3">
        <v>18.692284895491706</v>
      </c>
      <c r="P60" s="3">
        <v>3.5745162762863143</v>
      </c>
      <c r="Q60" s="3">
        <v>2.6075727526259453</v>
      </c>
      <c r="R60" s="3">
        <v>9.245062992361943</v>
      </c>
      <c r="S60" s="3">
        <v>9.21072350818397</v>
      </c>
      <c r="T60" s="3">
        <v>20.407542820854538</v>
      </c>
      <c r="U60" s="3">
        <v>2.6232878087215767</v>
      </c>
      <c r="V60" s="325">
        <v>78.58773575294572</v>
      </c>
      <c r="W60" s="325">
        <v>110.23707973795113</v>
      </c>
      <c r="X60" s="3">
        <v>11.079038700511322</v>
      </c>
      <c r="Y60" s="325">
        <v>121.31611843846245</v>
      </c>
    </row>
    <row r="61" spans="1:25" ht="15">
      <c r="A61" s="321">
        <v>2015</v>
      </c>
      <c r="B61" s="5" t="s">
        <v>507</v>
      </c>
      <c r="C61" s="5" t="s">
        <v>93</v>
      </c>
      <c r="D61" s="5" t="s">
        <v>94</v>
      </c>
      <c r="E61" s="5" t="s">
        <v>245</v>
      </c>
      <c r="F61" s="5" t="s">
        <v>95</v>
      </c>
      <c r="G61" s="5" t="s">
        <v>103</v>
      </c>
      <c r="H61" s="3">
        <v>84.84999044472418</v>
      </c>
      <c r="I61" s="3">
        <v>2.1182481343020356</v>
      </c>
      <c r="J61" s="325">
        <v>86.96823857902622</v>
      </c>
      <c r="K61" s="3">
        <v>5.049184603998938</v>
      </c>
      <c r="L61" s="3">
        <v>15.847763522397909</v>
      </c>
      <c r="M61" s="325">
        <v>20.896948126396847</v>
      </c>
      <c r="N61" s="3">
        <v>6.636534272208219</v>
      </c>
      <c r="O61" s="3">
        <v>36.34266567128494</v>
      </c>
      <c r="P61" s="3">
        <v>7.130369721840223</v>
      </c>
      <c r="Q61" s="3">
        <v>5.668605015737046</v>
      </c>
      <c r="R61" s="3">
        <v>13.652148077865952</v>
      </c>
      <c r="S61" s="3">
        <v>20.516972271675524</v>
      </c>
      <c r="T61" s="3">
        <v>32.965161968927944</v>
      </c>
      <c r="U61" s="3">
        <v>5.544220211472269</v>
      </c>
      <c r="V61" s="325">
        <v>128.4566772110121</v>
      </c>
      <c r="W61" s="325">
        <v>236.32186391643518</v>
      </c>
      <c r="X61" s="3">
        <v>23.750802200871853</v>
      </c>
      <c r="Y61" s="325">
        <v>260.07266611730705</v>
      </c>
    </row>
    <row r="62" spans="1:25" ht="15">
      <c r="A62" s="321">
        <v>2015</v>
      </c>
      <c r="B62" s="5" t="s">
        <v>507</v>
      </c>
      <c r="C62" s="5" t="s">
        <v>93</v>
      </c>
      <c r="D62" s="5" t="s">
        <v>97</v>
      </c>
      <c r="E62" s="5" t="s">
        <v>246</v>
      </c>
      <c r="F62" s="5" t="s">
        <v>95</v>
      </c>
      <c r="G62" s="5" t="s">
        <v>104</v>
      </c>
      <c r="H62" s="3">
        <v>21.068876001746883</v>
      </c>
      <c r="I62" s="3">
        <v>0.2915957681787944</v>
      </c>
      <c r="J62" s="325">
        <v>21.360471769925677</v>
      </c>
      <c r="K62" s="3">
        <v>5.7656183593406105</v>
      </c>
      <c r="L62" s="3">
        <v>5.392702364099041</v>
      </c>
      <c r="M62" s="325">
        <v>11.158320723439651</v>
      </c>
      <c r="N62" s="3">
        <v>2.9022221276196842</v>
      </c>
      <c r="O62" s="3">
        <v>14.413377052231436</v>
      </c>
      <c r="P62" s="3">
        <v>4.463973019582544</v>
      </c>
      <c r="Q62" s="3">
        <v>3.0307086032291126</v>
      </c>
      <c r="R62" s="3">
        <v>11.369242590334853</v>
      </c>
      <c r="S62" s="3">
        <v>11.380386720858148</v>
      </c>
      <c r="T62" s="3">
        <v>20.902709151388652</v>
      </c>
      <c r="U62" s="3">
        <v>4.994096238298656</v>
      </c>
      <c r="V62" s="325">
        <v>73.45671550354308</v>
      </c>
      <c r="W62" s="325">
        <v>105.97550799690842</v>
      </c>
      <c r="X62" s="3">
        <v>10.650742537742563</v>
      </c>
      <c r="Y62" s="325">
        <v>116.62625053465098</v>
      </c>
    </row>
    <row r="63" spans="1:25" ht="15">
      <c r="A63" s="321">
        <v>2015</v>
      </c>
      <c r="B63" s="5" t="s">
        <v>507</v>
      </c>
      <c r="C63" s="5" t="s">
        <v>93</v>
      </c>
      <c r="D63" s="5" t="s">
        <v>94</v>
      </c>
      <c r="E63" s="5" t="s">
        <v>247</v>
      </c>
      <c r="F63" s="5" t="s">
        <v>95</v>
      </c>
      <c r="G63" s="5" t="s">
        <v>105</v>
      </c>
      <c r="H63" s="3">
        <v>22.036178750637216</v>
      </c>
      <c r="I63" s="3">
        <v>6.455240346663754</v>
      </c>
      <c r="J63" s="325">
        <v>28.49141909730097</v>
      </c>
      <c r="K63" s="3">
        <v>1.7954792578709706</v>
      </c>
      <c r="L63" s="3">
        <v>16.791961308771633</v>
      </c>
      <c r="M63" s="325">
        <v>18.587440566642602</v>
      </c>
      <c r="N63" s="3">
        <v>10.947688341668266</v>
      </c>
      <c r="O63" s="3">
        <v>26.15763190251712</v>
      </c>
      <c r="P63" s="3">
        <v>7.164075111599043</v>
      </c>
      <c r="Q63" s="3">
        <v>6.1324279002511135</v>
      </c>
      <c r="R63" s="3">
        <v>11.74049128575393</v>
      </c>
      <c r="S63" s="3">
        <v>16.453711748340577</v>
      </c>
      <c r="T63" s="3">
        <v>32.95523814684803</v>
      </c>
      <c r="U63" s="3">
        <v>6.171081005741053</v>
      </c>
      <c r="V63" s="325">
        <v>117.72234544271915</v>
      </c>
      <c r="W63" s="325">
        <v>164.8012051066627</v>
      </c>
      <c r="X63" s="3">
        <v>16.562838326343403</v>
      </c>
      <c r="Y63" s="325">
        <v>181.36404343300612</v>
      </c>
    </row>
    <row r="64" spans="1:25" ht="15">
      <c r="A64" s="321">
        <v>2015</v>
      </c>
      <c r="B64" s="5" t="s">
        <v>507</v>
      </c>
      <c r="C64" s="5" t="s">
        <v>93</v>
      </c>
      <c r="D64" s="5" t="s">
        <v>97</v>
      </c>
      <c r="E64" s="5" t="s">
        <v>248</v>
      </c>
      <c r="F64" s="5" t="s">
        <v>95</v>
      </c>
      <c r="G64" s="5" t="s">
        <v>106</v>
      </c>
      <c r="H64" s="3">
        <v>5.365366101354339</v>
      </c>
      <c r="I64" s="3">
        <v>0</v>
      </c>
      <c r="J64" s="325">
        <v>5.365366101354339</v>
      </c>
      <c r="K64" s="3">
        <v>0.8315360595152728</v>
      </c>
      <c r="L64" s="3">
        <v>2.249419165042526</v>
      </c>
      <c r="M64" s="325">
        <v>3.0809552245577985</v>
      </c>
      <c r="N64" s="3">
        <v>1.7880652478439725</v>
      </c>
      <c r="O64" s="3">
        <v>8.833273568352759</v>
      </c>
      <c r="P64" s="3">
        <v>1.160239772925325</v>
      </c>
      <c r="Q64" s="3">
        <v>0.7406753966511045</v>
      </c>
      <c r="R64" s="3">
        <v>3.4310989375808645</v>
      </c>
      <c r="S64" s="3">
        <v>3.8779608277365742</v>
      </c>
      <c r="T64" s="3">
        <v>7.502391426465372</v>
      </c>
      <c r="U64" s="3">
        <v>1.0450279266379983</v>
      </c>
      <c r="V64" s="325">
        <v>28.37873310419397</v>
      </c>
      <c r="W64" s="325">
        <v>36.82505443010611</v>
      </c>
      <c r="X64" s="3">
        <v>3.700988851954741</v>
      </c>
      <c r="Y64" s="325">
        <v>40.52604328206085</v>
      </c>
    </row>
    <row r="65" spans="1:25" ht="15">
      <c r="A65" s="321">
        <v>2015</v>
      </c>
      <c r="B65" s="5" t="s">
        <v>507</v>
      </c>
      <c r="C65" s="5" t="s">
        <v>93</v>
      </c>
      <c r="D65" s="5" t="s">
        <v>97</v>
      </c>
      <c r="E65" s="5" t="s">
        <v>249</v>
      </c>
      <c r="F65" s="5" t="s">
        <v>95</v>
      </c>
      <c r="G65" s="5" t="s">
        <v>107</v>
      </c>
      <c r="H65" s="3">
        <v>20.04817234254359</v>
      </c>
      <c r="I65" s="3">
        <v>0.5850210735747439</v>
      </c>
      <c r="J65" s="325">
        <v>20.633193416118335</v>
      </c>
      <c r="K65" s="3">
        <v>1.996384146286934</v>
      </c>
      <c r="L65" s="3">
        <v>3.536727961910463</v>
      </c>
      <c r="M65" s="325">
        <v>5.533112108197397</v>
      </c>
      <c r="N65" s="3">
        <v>1.9019210968823859</v>
      </c>
      <c r="O65" s="3">
        <v>5.145401566982599</v>
      </c>
      <c r="P65" s="3">
        <v>2.1501576122198474</v>
      </c>
      <c r="Q65" s="3">
        <v>1.7150578330486232</v>
      </c>
      <c r="R65" s="3">
        <v>5.641284790157886</v>
      </c>
      <c r="S65" s="3">
        <v>6.526423747076499</v>
      </c>
      <c r="T65" s="3">
        <v>12.401580563234244</v>
      </c>
      <c r="U65" s="3">
        <v>2.2842902889202636</v>
      </c>
      <c r="V65" s="325">
        <v>37.76611749852235</v>
      </c>
      <c r="W65" s="325">
        <v>63.93242302283808</v>
      </c>
      <c r="X65" s="3">
        <v>6.425331572294948</v>
      </c>
      <c r="Y65" s="325">
        <v>70.35775459513303</v>
      </c>
    </row>
    <row r="66" spans="1:25" ht="15">
      <c r="A66" s="321">
        <v>2015</v>
      </c>
      <c r="B66" s="5" t="s">
        <v>507</v>
      </c>
      <c r="C66" s="5" t="s">
        <v>93</v>
      </c>
      <c r="D66" s="5" t="s">
        <v>97</v>
      </c>
      <c r="E66" s="5" t="s">
        <v>250</v>
      </c>
      <c r="F66" s="5" t="s">
        <v>95</v>
      </c>
      <c r="G66" s="5" t="s">
        <v>108</v>
      </c>
      <c r="H66" s="3">
        <v>16.09532595059525</v>
      </c>
      <c r="I66" s="3">
        <v>0.2259213571129166</v>
      </c>
      <c r="J66" s="325">
        <v>16.321247307708166</v>
      </c>
      <c r="K66" s="3">
        <v>1.037775368818779</v>
      </c>
      <c r="L66" s="3">
        <v>6.14106119603978</v>
      </c>
      <c r="M66" s="325">
        <v>7.178836564858559</v>
      </c>
      <c r="N66" s="3">
        <v>2.355780194800399</v>
      </c>
      <c r="O66" s="3">
        <v>9.77592002704278</v>
      </c>
      <c r="P66" s="3">
        <v>3.602635870975628</v>
      </c>
      <c r="Q66" s="3">
        <v>2.83959325828683</v>
      </c>
      <c r="R66" s="3">
        <v>6.037214803608883</v>
      </c>
      <c r="S66" s="3">
        <v>8.633634764683451</v>
      </c>
      <c r="T66" s="3">
        <v>19.733041111588904</v>
      </c>
      <c r="U66" s="3">
        <v>2.895357545060806</v>
      </c>
      <c r="V66" s="325">
        <v>55.87317757604768</v>
      </c>
      <c r="W66" s="325">
        <v>79.3732614486144</v>
      </c>
      <c r="X66" s="3">
        <v>7.977165555043111</v>
      </c>
      <c r="Y66" s="325">
        <v>87.35042700365752</v>
      </c>
    </row>
    <row r="67" spans="1:25" ht="15">
      <c r="A67" s="321">
        <v>2015</v>
      </c>
      <c r="B67" s="5" t="s">
        <v>507</v>
      </c>
      <c r="C67" s="5" t="s">
        <v>93</v>
      </c>
      <c r="D67" s="5" t="s">
        <v>97</v>
      </c>
      <c r="E67" s="5" t="s">
        <v>251</v>
      </c>
      <c r="F67" s="5" t="s">
        <v>95</v>
      </c>
      <c r="G67" s="5" t="s">
        <v>109</v>
      </c>
      <c r="H67" s="3">
        <v>4.163887051818664</v>
      </c>
      <c r="I67" s="3">
        <v>0</v>
      </c>
      <c r="J67" s="325">
        <v>4.163887051818664</v>
      </c>
      <c r="K67" s="3">
        <v>0.6907915562915187</v>
      </c>
      <c r="L67" s="3">
        <v>1.7683445044574917</v>
      </c>
      <c r="M67" s="325">
        <v>2.4591360607490103</v>
      </c>
      <c r="N67" s="3">
        <v>3.2255098780962994</v>
      </c>
      <c r="O67" s="3">
        <v>5.410738841689239</v>
      </c>
      <c r="P67" s="3">
        <v>1.046342021027481</v>
      </c>
      <c r="Q67" s="3">
        <v>0.47664714350326565</v>
      </c>
      <c r="R67" s="3">
        <v>2.7295563204784807</v>
      </c>
      <c r="S67" s="3">
        <v>2.9937377234732434</v>
      </c>
      <c r="T67" s="3">
        <v>5.176957789944226</v>
      </c>
      <c r="U67" s="3">
        <v>0.7436359149971041</v>
      </c>
      <c r="V67" s="325">
        <v>21.80312563320934</v>
      </c>
      <c r="W67" s="325">
        <v>28.426148745777013</v>
      </c>
      <c r="X67" s="3">
        <v>2.856882664267725</v>
      </c>
      <c r="Y67" s="325">
        <v>31.28303141004474</v>
      </c>
    </row>
    <row r="68" spans="1:25" ht="15">
      <c r="A68" s="321">
        <v>2015</v>
      </c>
      <c r="B68" s="5" t="s">
        <v>507</v>
      </c>
      <c r="C68" s="5" t="s">
        <v>93</v>
      </c>
      <c r="D68" s="5" t="s">
        <v>94</v>
      </c>
      <c r="E68" s="5" t="s">
        <v>252</v>
      </c>
      <c r="F68" s="5" t="s">
        <v>95</v>
      </c>
      <c r="G68" s="5" t="s">
        <v>110</v>
      </c>
      <c r="H68" s="3">
        <v>12.011549362367651</v>
      </c>
      <c r="I68" s="3">
        <v>0</v>
      </c>
      <c r="J68" s="325">
        <v>12.011549362367651</v>
      </c>
      <c r="K68" s="3">
        <v>2.645484416575521</v>
      </c>
      <c r="L68" s="3">
        <v>2.5342813623396974</v>
      </c>
      <c r="M68" s="325">
        <v>5.179765778915218</v>
      </c>
      <c r="N68" s="3">
        <v>1.6581780744688805</v>
      </c>
      <c r="O68" s="3">
        <v>6.057832011599233</v>
      </c>
      <c r="P68" s="3">
        <v>2.324953373037921</v>
      </c>
      <c r="Q68" s="3">
        <v>1.8743429146656738</v>
      </c>
      <c r="R68" s="3">
        <v>4.996131210790275</v>
      </c>
      <c r="S68" s="3">
        <v>7.108275309533143</v>
      </c>
      <c r="T68" s="3">
        <v>17.10393124590797</v>
      </c>
      <c r="U68" s="3">
        <v>1.6455875021163437</v>
      </c>
      <c r="V68" s="325">
        <v>42.769231642119436</v>
      </c>
      <c r="W68" s="325">
        <v>59.96054678340231</v>
      </c>
      <c r="X68" s="3">
        <v>6.026150365161239</v>
      </c>
      <c r="Y68" s="325">
        <v>65.98669714856355</v>
      </c>
    </row>
    <row r="69" spans="1:25" ht="15">
      <c r="A69" s="321">
        <v>2015</v>
      </c>
      <c r="B69" s="5" t="s">
        <v>507</v>
      </c>
      <c r="C69" s="5" t="s">
        <v>93</v>
      </c>
      <c r="D69" s="5" t="s">
        <v>97</v>
      </c>
      <c r="E69" s="5" t="s">
        <v>253</v>
      </c>
      <c r="F69" s="5" t="s">
        <v>95</v>
      </c>
      <c r="G69" s="5" t="s">
        <v>111</v>
      </c>
      <c r="H69" s="3">
        <v>12.573535371582073</v>
      </c>
      <c r="I69" s="3">
        <v>0.9653487426629432</v>
      </c>
      <c r="J69" s="325">
        <v>13.538884114245016</v>
      </c>
      <c r="K69" s="3">
        <v>1.5472208736486492</v>
      </c>
      <c r="L69" s="3">
        <v>4.883115860105862</v>
      </c>
      <c r="M69" s="325">
        <v>6.430336733754512</v>
      </c>
      <c r="N69" s="3">
        <v>1.8272847485409534</v>
      </c>
      <c r="O69" s="3">
        <v>6.065017102974973</v>
      </c>
      <c r="P69" s="3">
        <v>3.1675766292020144</v>
      </c>
      <c r="Q69" s="3">
        <v>2.516857415834934</v>
      </c>
      <c r="R69" s="3">
        <v>7.2398388835075</v>
      </c>
      <c r="S69" s="3">
        <v>7.939416142967304</v>
      </c>
      <c r="T69" s="3">
        <v>20.681865318757428</v>
      </c>
      <c r="U69" s="3">
        <v>2.237060486944566</v>
      </c>
      <c r="V69" s="325">
        <v>51.67491672872967</v>
      </c>
      <c r="W69" s="325">
        <v>71.64413757672921</v>
      </c>
      <c r="X69" s="3">
        <v>7.200373728739276</v>
      </c>
      <c r="Y69" s="325">
        <v>78.84451130546849</v>
      </c>
    </row>
    <row r="70" spans="1:25" ht="15">
      <c r="A70" s="321">
        <v>2015</v>
      </c>
      <c r="B70" s="5" t="s">
        <v>507</v>
      </c>
      <c r="C70" s="5" t="s">
        <v>93</v>
      </c>
      <c r="D70" s="5" t="s">
        <v>97</v>
      </c>
      <c r="E70" s="5" t="s">
        <v>254</v>
      </c>
      <c r="F70" s="5" t="s">
        <v>95</v>
      </c>
      <c r="G70" s="5" t="s">
        <v>112</v>
      </c>
      <c r="H70" s="3">
        <v>11.339180440574477</v>
      </c>
      <c r="I70" s="3">
        <v>0</v>
      </c>
      <c r="J70" s="325">
        <v>11.339180440574477</v>
      </c>
      <c r="K70" s="3">
        <v>2.883094587894636</v>
      </c>
      <c r="L70" s="3">
        <v>11.525002895840954</v>
      </c>
      <c r="M70" s="325">
        <v>14.40809748373559</v>
      </c>
      <c r="N70" s="3">
        <v>9.949574225727496</v>
      </c>
      <c r="O70" s="3">
        <v>49.642359360604765</v>
      </c>
      <c r="P70" s="3">
        <v>5.962448351624646</v>
      </c>
      <c r="Q70" s="3">
        <v>3.8370355605328923</v>
      </c>
      <c r="R70" s="3">
        <v>28.463437647177827</v>
      </c>
      <c r="S70" s="3">
        <v>17.36590675582096</v>
      </c>
      <c r="T70" s="3">
        <v>21.15533595238662</v>
      </c>
      <c r="U70" s="3">
        <v>3.7192607659577797</v>
      </c>
      <c r="V70" s="325">
        <v>140.09535861983298</v>
      </c>
      <c r="W70" s="325">
        <v>165.84263654414303</v>
      </c>
      <c r="X70" s="3">
        <v>16.667504190623117</v>
      </c>
      <c r="Y70" s="325">
        <v>182.51014073476614</v>
      </c>
    </row>
    <row r="71" spans="1:25" ht="15">
      <c r="A71" s="321">
        <v>2015</v>
      </c>
      <c r="B71" s="5" t="s">
        <v>507</v>
      </c>
      <c r="C71" s="5" t="s">
        <v>93</v>
      </c>
      <c r="D71" s="5" t="s">
        <v>97</v>
      </c>
      <c r="E71" s="5" t="s">
        <v>255</v>
      </c>
      <c r="F71" s="5" t="s">
        <v>95</v>
      </c>
      <c r="G71" s="5" t="s">
        <v>113</v>
      </c>
      <c r="H71" s="3">
        <v>43.54606784928688</v>
      </c>
      <c r="I71" s="3">
        <v>0.6316619144016258</v>
      </c>
      <c r="J71" s="325">
        <v>44.177729763688504</v>
      </c>
      <c r="K71" s="3">
        <v>7.887672724347017</v>
      </c>
      <c r="L71" s="3">
        <v>17.535985000543985</v>
      </c>
      <c r="M71" s="325">
        <v>25.423657724891</v>
      </c>
      <c r="N71" s="3">
        <v>4.97323407290847</v>
      </c>
      <c r="O71" s="3">
        <v>76.46979486760073</v>
      </c>
      <c r="P71" s="3">
        <v>9.237820281176532</v>
      </c>
      <c r="Q71" s="3">
        <v>6.775214568934952</v>
      </c>
      <c r="R71" s="3">
        <v>24.238250217581736</v>
      </c>
      <c r="S71" s="3">
        <v>27.510472556292246</v>
      </c>
      <c r="T71" s="3">
        <v>52.98903411845977</v>
      </c>
      <c r="U71" s="3">
        <v>7.555155081429933</v>
      </c>
      <c r="V71" s="325">
        <v>209.74897576438437</v>
      </c>
      <c r="W71" s="325">
        <v>279.35036325296386</v>
      </c>
      <c r="X71" s="3">
        <v>28.07524920699678</v>
      </c>
      <c r="Y71" s="325">
        <v>307.42561245996063</v>
      </c>
    </row>
    <row r="72" spans="1:25" ht="15">
      <c r="A72" s="321">
        <v>2015</v>
      </c>
      <c r="B72" s="5" t="s">
        <v>507</v>
      </c>
      <c r="C72" s="5" t="s">
        <v>93</v>
      </c>
      <c r="D72" s="5" t="s">
        <v>97</v>
      </c>
      <c r="E72" s="5" t="s">
        <v>256</v>
      </c>
      <c r="F72" s="5" t="s">
        <v>95</v>
      </c>
      <c r="G72" s="5" t="s">
        <v>114</v>
      </c>
      <c r="H72" s="3">
        <v>15.681870987404547</v>
      </c>
      <c r="I72" s="3">
        <v>0.3297125538284149</v>
      </c>
      <c r="J72" s="325">
        <v>16.011583541232962</v>
      </c>
      <c r="K72" s="3">
        <v>3.9453191720390075</v>
      </c>
      <c r="L72" s="3">
        <v>9.127844932335304</v>
      </c>
      <c r="M72" s="325">
        <v>13.07316410437431</v>
      </c>
      <c r="N72" s="3">
        <v>7.404628654521307</v>
      </c>
      <c r="O72" s="3">
        <v>36.94954600409791</v>
      </c>
      <c r="P72" s="3">
        <v>5.84307810995413</v>
      </c>
      <c r="Q72" s="3">
        <v>3.7415294118290365</v>
      </c>
      <c r="R72" s="3">
        <v>18.901058254566482</v>
      </c>
      <c r="S72" s="3">
        <v>16.137160089239135</v>
      </c>
      <c r="T72" s="3">
        <v>23.847781688791038</v>
      </c>
      <c r="U72" s="3">
        <v>4.16572806965468</v>
      </c>
      <c r="V72" s="325">
        <v>116.9905102826537</v>
      </c>
      <c r="W72" s="325">
        <v>146.07525792826098</v>
      </c>
      <c r="X72" s="3">
        <v>14.680844590924616</v>
      </c>
      <c r="Y72" s="325">
        <v>160.7561025191856</v>
      </c>
    </row>
    <row r="73" spans="1:25" ht="15">
      <c r="A73" s="321">
        <v>2015</v>
      </c>
      <c r="B73" s="5" t="s">
        <v>507</v>
      </c>
      <c r="C73" s="5" t="s">
        <v>93</v>
      </c>
      <c r="D73" s="5" t="s">
        <v>94</v>
      </c>
      <c r="E73" s="5" t="s">
        <v>257</v>
      </c>
      <c r="F73" s="5" t="s">
        <v>95</v>
      </c>
      <c r="G73" s="5" t="s">
        <v>115</v>
      </c>
      <c r="H73" s="3">
        <v>13.12121909245594</v>
      </c>
      <c r="I73" s="3">
        <v>0.555094988456494</v>
      </c>
      <c r="J73" s="325">
        <v>13.676314080912434</v>
      </c>
      <c r="K73" s="3">
        <v>1.8708898750720784</v>
      </c>
      <c r="L73" s="3">
        <v>3.5355204063786503</v>
      </c>
      <c r="M73" s="325">
        <v>5.406410281450729</v>
      </c>
      <c r="N73" s="3">
        <v>1.9566499646606885</v>
      </c>
      <c r="O73" s="3">
        <v>7.284076263275488</v>
      </c>
      <c r="P73" s="3">
        <v>1.9782998296223473</v>
      </c>
      <c r="Q73" s="3">
        <v>1.4229200632048518</v>
      </c>
      <c r="R73" s="3">
        <v>4.2145921923107394</v>
      </c>
      <c r="S73" s="3">
        <v>5.701870701618451</v>
      </c>
      <c r="T73" s="3">
        <v>11.983354730561569</v>
      </c>
      <c r="U73" s="3">
        <v>1.5421336461217596</v>
      </c>
      <c r="V73" s="325">
        <v>36.0838973913759</v>
      </c>
      <c r="W73" s="325">
        <v>55.166621753739065</v>
      </c>
      <c r="X73" s="3">
        <v>5.544351672187215</v>
      </c>
      <c r="Y73" s="325">
        <v>60.710973425926284</v>
      </c>
    </row>
    <row r="74" spans="1:25" ht="15">
      <c r="A74" s="321">
        <v>2015</v>
      </c>
      <c r="B74" s="5" t="s">
        <v>507</v>
      </c>
      <c r="C74" s="5" t="s">
        <v>116</v>
      </c>
      <c r="D74" s="5" t="s">
        <v>117</v>
      </c>
      <c r="E74" s="5" t="s">
        <v>258</v>
      </c>
      <c r="F74" s="5" t="s">
        <v>118</v>
      </c>
      <c r="G74" s="5" t="s">
        <v>119</v>
      </c>
      <c r="H74" s="3">
        <v>45.647128925454886</v>
      </c>
      <c r="I74" s="3">
        <v>2.9305999740621758</v>
      </c>
      <c r="J74" s="325">
        <v>48.57772889951706</v>
      </c>
      <c r="K74" s="3">
        <v>3.255108941738266</v>
      </c>
      <c r="L74" s="3">
        <v>12.210458397939684</v>
      </c>
      <c r="M74" s="325">
        <v>15.46556733967795</v>
      </c>
      <c r="N74" s="3">
        <v>51.26598492029112</v>
      </c>
      <c r="O74" s="3">
        <v>7.9478251757077265</v>
      </c>
      <c r="P74" s="3">
        <v>2.945778821147526</v>
      </c>
      <c r="Q74" s="3">
        <v>2.1675295740260045</v>
      </c>
      <c r="R74" s="3">
        <v>9.613322042452765</v>
      </c>
      <c r="S74" s="3">
        <v>19.65698766128367</v>
      </c>
      <c r="T74" s="3">
        <v>13.28086483755292</v>
      </c>
      <c r="U74" s="3">
        <v>2.028578465682388</v>
      </c>
      <c r="V74" s="325">
        <v>108.90687149814411</v>
      </c>
      <c r="W74" s="325">
        <v>172.95016773733911</v>
      </c>
      <c r="X74" s="3">
        <v>17.38182475587208</v>
      </c>
      <c r="Y74" s="325">
        <v>190.3319924932112</v>
      </c>
    </row>
    <row r="75" spans="1:25" ht="15">
      <c r="A75" s="321">
        <v>2015</v>
      </c>
      <c r="B75" s="5" t="s">
        <v>507</v>
      </c>
      <c r="C75" s="5" t="s">
        <v>116</v>
      </c>
      <c r="D75" s="5" t="s">
        <v>120</v>
      </c>
      <c r="E75" s="5" t="s">
        <v>259</v>
      </c>
      <c r="F75" s="5" t="s">
        <v>118</v>
      </c>
      <c r="G75" s="5" t="s">
        <v>121</v>
      </c>
      <c r="H75" s="3">
        <v>6.3310005934448945</v>
      </c>
      <c r="I75" s="3">
        <v>0</v>
      </c>
      <c r="J75" s="325">
        <v>6.3310005934448945</v>
      </c>
      <c r="K75" s="3">
        <v>1.1983371915351602</v>
      </c>
      <c r="L75" s="3">
        <v>2.9584595836428</v>
      </c>
      <c r="M75" s="325">
        <v>4.15679677517796</v>
      </c>
      <c r="N75" s="3">
        <v>3.2310905139137294</v>
      </c>
      <c r="O75" s="3">
        <v>4.808186715136544</v>
      </c>
      <c r="P75" s="3">
        <v>1.7080519090371449</v>
      </c>
      <c r="Q75" s="3">
        <v>1.1757507634888675</v>
      </c>
      <c r="R75" s="3">
        <v>6.561444638744738</v>
      </c>
      <c r="S75" s="3">
        <v>4.689909167790086</v>
      </c>
      <c r="T75" s="3">
        <v>8.735042636610913</v>
      </c>
      <c r="U75" s="3">
        <v>1.2420529094193484</v>
      </c>
      <c r="V75" s="325">
        <v>32.15152925414137</v>
      </c>
      <c r="W75" s="325">
        <v>42.63932662276423</v>
      </c>
      <c r="X75" s="3">
        <v>4.285334398756547</v>
      </c>
      <c r="Y75" s="325">
        <v>46.92466102152078</v>
      </c>
    </row>
    <row r="76" spans="1:25" ht="15">
      <c r="A76" s="321">
        <v>2015</v>
      </c>
      <c r="B76" s="5" t="s">
        <v>507</v>
      </c>
      <c r="C76" s="5" t="s">
        <v>116</v>
      </c>
      <c r="D76" s="5" t="s">
        <v>117</v>
      </c>
      <c r="E76" s="5" t="s">
        <v>260</v>
      </c>
      <c r="F76" s="5" t="s">
        <v>118</v>
      </c>
      <c r="G76" s="5" t="s">
        <v>122</v>
      </c>
      <c r="H76" s="3">
        <v>10.15653110778097</v>
      </c>
      <c r="I76" s="3">
        <v>0</v>
      </c>
      <c r="J76" s="325">
        <v>10.15653110778097</v>
      </c>
      <c r="K76" s="3">
        <v>1.4005781769381629</v>
      </c>
      <c r="L76" s="3">
        <v>3.4841695945310667</v>
      </c>
      <c r="M76" s="325">
        <v>4.88474777146923</v>
      </c>
      <c r="N76" s="3">
        <v>2.316968820320788</v>
      </c>
      <c r="O76" s="3">
        <v>3.6481612143136926</v>
      </c>
      <c r="P76" s="3">
        <v>2.142953101825588</v>
      </c>
      <c r="Q76" s="3">
        <v>1.781271473203211</v>
      </c>
      <c r="R76" s="3">
        <v>8.050480261975373</v>
      </c>
      <c r="S76" s="3">
        <v>5.544901175982737</v>
      </c>
      <c r="T76" s="3">
        <v>14.138672801830166</v>
      </c>
      <c r="U76" s="3">
        <v>1.6433411592590481</v>
      </c>
      <c r="V76" s="325">
        <v>39.2667500087106</v>
      </c>
      <c r="W76" s="325">
        <v>54.3080288879608</v>
      </c>
      <c r="X76" s="3">
        <v>5.458061436579801</v>
      </c>
      <c r="Y76" s="325">
        <v>59.7660903245406</v>
      </c>
    </row>
    <row r="77" spans="1:25" ht="15">
      <c r="A77" s="321">
        <v>2015</v>
      </c>
      <c r="B77" s="5" t="s">
        <v>507</v>
      </c>
      <c r="C77" s="5" t="s">
        <v>116</v>
      </c>
      <c r="D77" s="5" t="s">
        <v>123</v>
      </c>
      <c r="E77" s="5" t="s">
        <v>261</v>
      </c>
      <c r="F77" s="5" t="s">
        <v>118</v>
      </c>
      <c r="G77" s="5" t="s">
        <v>124</v>
      </c>
      <c r="H77" s="3">
        <v>14.0187427105778</v>
      </c>
      <c r="I77" s="3">
        <v>0</v>
      </c>
      <c r="J77" s="325">
        <v>14.0187427105778</v>
      </c>
      <c r="K77" s="3">
        <v>7.933149443224074</v>
      </c>
      <c r="L77" s="3">
        <v>11.012820085350747</v>
      </c>
      <c r="M77" s="325">
        <v>18.94596952857482</v>
      </c>
      <c r="N77" s="3">
        <v>14.818688498734645</v>
      </c>
      <c r="O77" s="3">
        <v>20.129599873768132</v>
      </c>
      <c r="P77" s="3">
        <v>3.6943453114407707</v>
      </c>
      <c r="Q77" s="3">
        <v>2.9410793480398834</v>
      </c>
      <c r="R77" s="3">
        <v>18.12006155456468</v>
      </c>
      <c r="S77" s="3">
        <v>11.242072654171311</v>
      </c>
      <c r="T77" s="3">
        <v>19.900386669400376</v>
      </c>
      <c r="U77" s="3">
        <v>3.3429279843734836</v>
      </c>
      <c r="V77" s="325">
        <v>94.18916189449328</v>
      </c>
      <c r="W77" s="325">
        <v>127.1538741336459</v>
      </c>
      <c r="X77" s="3">
        <v>12.779209099150233</v>
      </c>
      <c r="Y77" s="325">
        <v>139.93308323279612</v>
      </c>
    </row>
    <row r="78" spans="1:25" ht="15">
      <c r="A78" s="321">
        <v>2015</v>
      </c>
      <c r="B78" s="5" t="s">
        <v>507</v>
      </c>
      <c r="C78" s="5" t="s">
        <v>116</v>
      </c>
      <c r="D78" s="5" t="s">
        <v>120</v>
      </c>
      <c r="E78" s="5" t="s">
        <v>262</v>
      </c>
      <c r="F78" s="5" t="s">
        <v>118</v>
      </c>
      <c r="G78" s="5" t="s">
        <v>125</v>
      </c>
      <c r="H78" s="3">
        <v>12.00652954944463</v>
      </c>
      <c r="I78" s="3">
        <v>8.32907115210813</v>
      </c>
      <c r="J78" s="325">
        <v>20.33560070155276</v>
      </c>
      <c r="K78" s="3">
        <v>1.80220495928376</v>
      </c>
      <c r="L78" s="3">
        <v>3.5347761744674697</v>
      </c>
      <c r="M78" s="325">
        <v>5.336981133751229</v>
      </c>
      <c r="N78" s="3">
        <v>10.567447512282628</v>
      </c>
      <c r="O78" s="3">
        <v>2.4206202089033306</v>
      </c>
      <c r="P78" s="3">
        <v>0.8977776281439495</v>
      </c>
      <c r="Q78" s="3">
        <v>0.6705561201062207</v>
      </c>
      <c r="R78" s="3">
        <v>5.077078477782112</v>
      </c>
      <c r="S78" s="3">
        <v>3.5381772424297373</v>
      </c>
      <c r="T78" s="3">
        <v>5.043440150510123</v>
      </c>
      <c r="U78" s="3">
        <v>0.7340785230600784</v>
      </c>
      <c r="V78" s="325">
        <v>28.949175863218176</v>
      </c>
      <c r="W78" s="325">
        <v>54.62175769852216</v>
      </c>
      <c r="X78" s="3">
        <v>5.489591785795692</v>
      </c>
      <c r="Y78" s="325">
        <v>60.111349484317856</v>
      </c>
    </row>
    <row r="79" spans="1:25" ht="15">
      <c r="A79" s="321">
        <v>2015</v>
      </c>
      <c r="B79" s="5" t="s">
        <v>507</v>
      </c>
      <c r="C79" s="5" t="s">
        <v>116</v>
      </c>
      <c r="D79" s="5" t="s">
        <v>126</v>
      </c>
      <c r="E79" s="5" t="s">
        <v>263</v>
      </c>
      <c r="F79" s="5" t="s">
        <v>118</v>
      </c>
      <c r="G79" s="5" t="s">
        <v>127</v>
      </c>
      <c r="H79" s="3">
        <v>74.40370061950411</v>
      </c>
      <c r="I79" s="3">
        <v>0</v>
      </c>
      <c r="J79" s="325">
        <v>74.40370061950411</v>
      </c>
      <c r="K79" s="3">
        <v>24.591083924920447</v>
      </c>
      <c r="L79" s="3">
        <v>18.99444274882108</v>
      </c>
      <c r="M79" s="325">
        <v>43.585526673741526</v>
      </c>
      <c r="N79" s="3">
        <v>5.591297034429671</v>
      </c>
      <c r="O79" s="3">
        <v>104.70197491536337</v>
      </c>
      <c r="P79" s="3">
        <v>20.485640794971864</v>
      </c>
      <c r="Q79" s="3">
        <v>16.633491342075708</v>
      </c>
      <c r="R79" s="3">
        <v>71.32326616224692</v>
      </c>
      <c r="S79" s="3">
        <v>48.76302926696744</v>
      </c>
      <c r="T79" s="3">
        <v>63.80691842907699</v>
      </c>
      <c r="U79" s="3">
        <v>17.642147292143612</v>
      </c>
      <c r="V79" s="325">
        <v>348.9477652372756</v>
      </c>
      <c r="W79" s="325">
        <v>466.9369925305212</v>
      </c>
      <c r="X79" s="3">
        <v>46.92806652047813</v>
      </c>
      <c r="Y79" s="325">
        <v>513.8650590509993</v>
      </c>
    </row>
    <row r="80" spans="1:25" ht="15">
      <c r="A80" s="321">
        <v>2015</v>
      </c>
      <c r="B80" s="5" t="s">
        <v>507</v>
      </c>
      <c r="C80" s="5" t="s">
        <v>116</v>
      </c>
      <c r="D80" s="5" t="s">
        <v>120</v>
      </c>
      <c r="E80" s="5" t="s">
        <v>264</v>
      </c>
      <c r="F80" s="5" t="s">
        <v>118</v>
      </c>
      <c r="G80" s="5" t="s">
        <v>128</v>
      </c>
      <c r="H80" s="3">
        <v>130.20887092419548</v>
      </c>
      <c r="I80" s="3">
        <v>0</v>
      </c>
      <c r="J80" s="325">
        <v>130.20887092419548</v>
      </c>
      <c r="K80" s="3">
        <v>4.270802633899788</v>
      </c>
      <c r="L80" s="3">
        <v>21.637647286750315</v>
      </c>
      <c r="M80" s="325">
        <v>25.908449920650103</v>
      </c>
      <c r="N80" s="3">
        <v>9.778263631068903</v>
      </c>
      <c r="O80" s="3">
        <v>24.42377603552486</v>
      </c>
      <c r="P80" s="3">
        <v>6.260713965290284</v>
      </c>
      <c r="Q80" s="3">
        <v>4.228523506019531</v>
      </c>
      <c r="R80" s="3">
        <v>26.407532041382918</v>
      </c>
      <c r="S80" s="3">
        <v>15.530851460646206</v>
      </c>
      <c r="T80" s="3">
        <v>24.10526223114927</v>
      </c>
      <c r="U80" s="3">
        <v>7.953578183442133</v>
      </c>
      <c r="V80" s="325">
        <v>118.68850105452411</v>
      </c>
      <c r="W80" s="325">
        <v>274.8058218993697</v>
      </c>
      <c r="X80" s="3">
        <v>27.61851405254138</v>
      </c>
      <c r="Y80" s="325">
        <v>302.4243359519111</v>
      </c>
    </row>
    <row r="81" spans="1:25" ht="15">
      <c r="A81" s="321">
        <v>2015</v>
      </c>
      <c r="B81" s="5" t="s">
        <v>507</v>
      </c>
      <c r="C81" s="5" t="s">
        <v>116</v>
      </c>
      <c r="D81" s="5" t="s">
        <v>126</v>
      </c>
      <c r="E81" s="5" t="s">
        <v>265</v>
      </c>
      <c r="F81" s="5" t="s">
        <v>118</v>
      </c>
      <c r="G81" s="5" t="s">
        <v>129</v>
      </c>
      <c r="H81" s="3">
        <v>28.440520942876475</v>
      </c>
      <c r="I81" s="3">
        <v>0.4318319391915182</v>
      </c>
      <c r="J81" s="325">
        <v>28.872352882067993</v>
      </c>
      <c r="K81" s="3">
        <v>23.65887729834867</v>
      </c>
      <c r="L81" s="3">
        <v>15.921212533258185</v>
      </c>
      <c r="M81" s="325">
        <v>39.580089831606855</v>
      </c>
      <c r="N81" s="3">
        <v>43.22904310414149</v>
      </c>
      <c r="O81" s="3">
        <v>56.32215272750066</v>
      </c>
      <c r="P81" s="3">
        <v>17.151831315507035</v>
      </c>
      <c r="Q81" s="3">
        <v>7.997986330800532</v>
      </c>
      <c r="R81" s="3">
        <v>56.046342473564856</v>
      </c>
      <c r="S81" s="3">
        <v>33.5191796111629</v>
      </c>
      <c r="T81" s="3">
        <v>36.366558916132384</v>
      </c>
      <c r="U81" s="3">
        <v>9.493807591820287</v>
      </c>
      <c r="V81" s="325">
        <v>260.12690207063014</v>
      </c>
      <c r="W81" s="325">
        <v>328.579344784305</v>
      </c>
      <c r="X81" s="3">
        <v>33.022856608134795</v>
      </c>
      <c r="Y81" s="325">
        <v>361.60220139243984</v>
      </c>
    </row>
    <row r="82" spans="1:25" ht="15">
      <c r="A82" s="321">
        <v>2015</v>
      </c>
      <c r="B82" s="5" t="s">
        <v>507</v>
      </c>
      <c r="C82" s="5" t="s">
        <v>116</v>
      </c>
      <c r="D82" s="5" t="s">
        <v>126</v>
      </c>
      <c r="E82" s="5" t="s">
        <v>266</v>
      </c>
      <c r="F82" s="5" t="s">
        <v>118</v>
      </c>
      <c r="G82" s="5" t="s">
        <v>130</v>
      </c>
      <c r="H82" s="3">
        <v>82.2218243245289</v>
      </c>
      <c r="I82" s="3">
        <v>0</v>
      </c>
      <c r="J82" s="325">
        <v>82.2218243245289</v>
      </c>
      <c r="K82" s="3">
        <v>24.158222688462253</v>
      </c>
      <c r="L82" s="3">
        <v>14.605533287822567</v>
      </c>
      <c r="M82" s="325">
        <v>38.76375597628482</v>
      </c>
      <c r="N82" s="3">
        <v>3.352405205057997</v>
      </c>
      <c r="O82" s="3">
        <v>68.74611411576778</v>
      </c>
      <c r="P82" s="3">
        <v>11.223156618628522</v>
      </c>
      <c r="Q82" s="3">
        <v>10.34608936225194</v>
      </c>
      <c r="R82" s="3">
        <v>40.96700496494075</v>
      </c>
      <c r="S82" s="3">
        <v>24.809262274345258</v>
      </c>
      <c r="T82" s="3">
        <v>32.74867851778954</v>
      </c>
      <c r="U82" s="3">
        <v>8.184400995450767</v>
      </c>
      <c r="V82" s="325">
        <v>200.37711205423258</v>
      </c>
      <c r="W82" s="325">
        <v>321.3626923550463</v>
      </c>
      <c r="X82" s="3">
        <v>32.29756914760623</v>
      </c>
      <c r="Y82" s="325">
        <v>353.66026150265253</v>
      </c>
    </row>
    <row r="83" spans="1:25" ht="15">
      <c r="A83" s="321">
        <v>2015</v>
      </c>
      <c r="B83" s="5" t="s">
        <v>507</v>
      </c>
      <c r="C83" s="5" t="s">
        <v>116</v>
      </c>
      <c r="D83" s="5" t="s">
        <v>120</v>
      </c>
      <c r="E83" s="5" t="s">
        <v>267</v>
      </c>
      <c r="F83" s="5" t="s">
        <v>118</v>
      </c>
      <c r="G83" s="5" t="s">
        <v>131</v>
      </c>
      <c r="H83" s="3">
        <v>5.385769689535856</v>
      </c>
      <c r="I83" s="3">
        <v>0</v>
      </c>
      <c r="J83" s="325">
        <v>5.385769689535856</v>
      </c>
      <c r="K83" s="3">
        <v>1.1732071962538955</v>
      </c>
      <c r="L83" s="3">
        <v>4.682765752638001</v>
      </c>
      <c r="M83" s="325">
        <v>5.855972948891896</v>
      </c>
      <c r="N83" s="3">
        <v>2.2721226114916737</v>
      </c>
      <c r="O83" s="3">
        <v>7.437351142730207</v>
      </c>
      <c r="P83" s="3">
        <v>2.525608407069678</v>
      </c>
      <c r="Q83" s="3">
        <v>2.3130024360407213</v>
      </c>
      <c r="R83" s="3">
        <v>17.2561274900692</v>
      </c>
      <c r="S83" s="3">
        <v>8.676986928303037</v>
      </c>
      <c r="T83" s="3">
        <v>13.101941897969612</v>
      </c>
      <c r="U83" s="3">
        <v>2.005137088848017</v>
      </c>
      <c r="V83" s="325">
        <v>55.588278002522145</v>
      </c>
      <c r="W83" s="325">
        <v>66.8300206409499</v>
      </c>
      <c r="X83" s="3">
        <v>6.716545710453453</v>
      </c>
      <c r="Y83" s="325">
        <v>73.54656635140336</v>
      </c>
    </row>
    <row r="84" spans="1:25" ht="15">
      <c r="A84" s="321">
        <v>2015</v>
      </c>
      <c r="B84" s="5" t="s">
        <v>507</v>
      </c>
      <c r="C84" s="5" t="s">
        <v>116</v>
      </c>
      <c r="D84" s="5" t="s">
        <v>126</v>
      </c>
      <c r="E84" s="5" t="s">
        <v>268</v>
      </c>
      <c r="F84" s="5" t="s">
        <v>118</v>
      </c>
      <c r="G84" s="5" t="s">
        <v>132</v>
      </c>
      <c r="H84" s="3">
        <v>39.29071720063408</v>
      </c>
      <c r="I84" s="3">
        <v>1.065711241683445</v>
      </c>
      <c r="J84" s="325">
        <v>40.35642844231752</v>
      </c>
      <c r="K84" s="3">
        <v>472.823561811686</v>
      </c>
      <c r="L84" s="3">
        <v>139.81409976600423</v>
      </c>
      <c r="M84" s="325">
        <v>612.6376615776902</v>
      </c>
      <c r="N84" s="3">
        <v>25.63983714761782</v>
      </c>
      <c r="O84" s="3">
        <v>120.33315523678773</v>
      </c>
      <c r="P84" s="3">
        <v>20.025873511082953</v>
      </c>
      <c r="Q84" s="3">
        <v>12.24415781257578</v>
      </c>
      <c r="R84" s="3">
        <v>76.35285259272459</v>
      </c>
      <c r="S84" s="3">
        <v>68.70483343774035</v>
      </c>
      <c r="T84" s="3">
        <v>38.6708557733701</v>
      </c>
      <c r="U84" s="3">
        <v>12.57722400079652</v>
      </c>
      <c r="V84" s="325">
        <v>374.54878951269586</v>
      </c>
      <c r="W84" s="325">
        <v>1027.5428795327036</v>
      </c>
      <c r="X84" s="3">
        <v>103.27003722702084</v>
      </c>
      <c r="Y84" s="325">
        <v>1130.8129167597244</v>
      </c>
    </row>
    <row r="85" spans="1:25" ht="15">
      <c r="A85" s="321">
        <v>2015</v>
      </c>
      <c r="B85" s="5" t="s">
        <v>507</v>
      </c>
      <c r="C85" s="5" t="s">
        <v>116</v>
      </c>
      <c r="D85" s="5" t="s">
        <v>120</v>
      </c>
      <c r="E85" s="5" t="s">
        <v>269</v>
      </c>
      <c r="F85" s="5" t="s">
        <v>118</v>
      </c>
      <c r="G85" s="5" t="s">
        <v>133</v>
      </c>
      <c r="H85" s="3">
        <v>2.8973141719562014</v>
      </c>
      <c r="I85" s="3">
        <v>0</v>
      </c>
      <c r="J85" s="325">
        <v>2.8973141719562014</v>
      </c>
      <c r="K85" s="3">
        <v>8.403219987394845</v>
      </c>
      <c r="L85" s="3">
        <v>11.27947243233152</v>
      </c>
      <c r="M85" s="325">
        <v>19.682692419726365</v>
      </c>
      <c r="N85" s="3">
        <v>9.24509207963957</v>
      </c>
      <c r="O85" s="3">
        <v>60.43578637929077</v>
      </c>
      <c r="P85" s="3">
        <v>9.565777147036478</v>
      </c>
      <c r="Q85" s="3">
        <v>4.634259653750809</v>
      </c>
      <c r="R85" s="3">
        <v>45.55536662267181</v>
      </c>
      <c r="S85" s="3">
        <v>39.345208298227796</v>
      </c>
      <c r="T85" s="3">
        <v>28.6631561538138</v>
      </c>
      <c r="U85" s="3">
        <v>7.654034855978661</v>
      </c>
      <c r="V85" s="325">
        <v>205.09868119040968</v>
      </c>
      <c r="W85" s="325">
        <v>227.67868778209223</v>
      </c>
      <c r="X85" s="3">
        <v>22.882146363713826</v>
      </c>
      <c r="Y85" s="325">
        <v>250.56083414580604</v>
      </c>
    </row>
    <row r="86" spans="1:25" ht="15">
      <c r="A86" s="321">
        <v>2015</v>
      </c>
      <c r="B86" s="5" t="s">
        <v>507</v>
      </c>
      <c r="C86" s="5" t="s">
        <v>116</v>
      </c>
      <c r="D86" s="5" t="s">
        <v>126</v>
      </c>
      <c r="E86" s="5" t="s">
        <v>270</v>
      </c>
      <c r="F86" s="5" t="s">
        <v>118</v>
      </c>
      <c r="G86" s="5" t="s">
        <v>134</v>
      </c>
      <c r="H86" s="3">
        <v>24.596727377265104</v>
      </c>
      <c r="I86" s="3">
        <v>0</v>
      </c>
      <c r="J86" s="325">
        <v>24.596727377265104</v>
      </c>
      <c r="K86" s="3">
        <v>67.69543839955512</v>
      </c>
      <c r="L86" s="3">
        <v>34.19743384823364</v>
      </c>
      <c r="M86" s="325">
        <v>101.89287224778876</v>
      </c>
      <c r="N86" s="3">
        <v>30.56605194837439</v>
      </c>
      <c r="O86" s="3">
        <v>131.43127627233156</v>
      </c>
      <c r="P86" s="3">
        <v>30.691433998503065</v>
      </c>
      <c r="Q86" s="3">
        <v>30.488423720384855</v>
      </c>
      <c r="R86" s="3">
        <v>99.89866404466679</v>
      </c>
      <c r="S86" s="3">
        <v>52.97812571751396</v>
      </c>
      <c r="T86" s="3">
        <v>52.85980158102412</v>
      </c>
      <c r="U86" s="3">
        <v>17.651961597156845</v>
      </c>
      <c r="V86" s="325">
        <v>446.56573887995563</v>
      </c>
      <c r="W86" s="325">
        <v>573.0553385050094</v>
      </c>
      <c r="X86" s="3">
        <v>57.593164550174386</v>
      </c>
      <c r="Y86" s="325">
        <v>630.6485030551838</v>
      </c>
    </row>
    <row r="87" spans="1:25" ht="15">
      <c r="A87" s="321">
        <v>2015</v>
      </c>
      <c r="B87" s="5" t="s">
        <v>507</v>
      </c>
      <c r="C87" s="5" t="s">
        <v>116</v>
      </c>
      <c r="D87" s="5" t="s">
        <v>126</v>
      </c>
      <c r="E87" s="5" t="s">
        <v>271</v>
      </c>
      <c r="F87" s="5" t="s">
        <v>118</v>
      </c>
      <c r="G87" s="5" t="s">
        <v>135</v>
      </c>
      <c r="H87" s="3">
        <v>25.077071555961236</v>
      </c>
      <c r="I87" s="3">
        <v>0.3752072324949296</v>
      </c>
      <c r="J87" s="325">
        <v>25.452278788456166</v>
      </c>
      <c r="K87" s="3">
        <v>20.837692093162417</v>
      </c>
      <c r="L87" s="3">
        <v>5.521837423077692</v>
      </c>
      <c r="M87" s="325">
        <v>26.35952951624011</v>
      </c>
      <c r="N87" s="3">
        <v>8.453226409204552</v>
      </c>
      <c r="O87" s="3">
        <v>47.966883832044694</v>
      </c>
      <c r="P87" s="3">
        <v>8.538594367804729</v>
      </c>
      <c r="Q87" s="3">
        <v>7.4868030763557885</v>
      </c>
      <c r="R87" s="3">
        <v>23.05255077348866</v>
      </c>
      <c r="S87" s="3">
        <v>19.942329814023438</v>
      </c>
      <c r="T87" s="3">
        <v>24.0990381153175</v>
      </c>
      <c r="U87" s="3">
        <v>7.204582493376211</v>
      </c>
      <c r="V87" s="325">
        <v>146.7440088816156</v>
      </c>
      <c r="W87" s="325">
        <v>198.55581718631188</v>
      </c>
      <c r="X87" s="3">
        <v>19.95524181205138</v>
      </c>
      <c r="Y87" s="325">
        <v>218.51105899836327</v>
      </c>
    </row>
    <row r="88" spans="1:25" ht="15">
      <c r="A88" s="321">
        <v>2015</v>
      </c>
      <c r="B88" s="5" t="s">
        <v>507</v>
      </c>
      <c r="C88" s="5" t="s">
        <v>116</v>
      </c>
      <c r="D88" s="5" t="s">
        <v>126</v>
      </c>
      <c r="E88" s="5" t="s">
        <v>272</v>
      </c>
      <c r="F88" s="5" t="s">
        <v>118</v>
      </c>
      <c r="G88" s="5" t="s">
        <v>136</v>
      </c>
      <c r="H88" s="3">
        <v>106.92796881991906</v>
      </c>
      <c r="I88" s="3">
        <v>0</v>
      </c>
      <c r="J88" s="325">
        <v>106.92796881991906</v>
      </c>
      <c r="K88" s="3">
        <v>178.91417425540297</v>
      </c>
      <c r="L88" s="3">
        <v>51.629724420834066</v>
      </c>
      <c r="M88" s="325">
        <v>230.54389867623703</v>
      </c>
      <c r="N88" s="3">
        <v>27.431580847724177</v>
      </c>
      <c r="O88" s="3">
        <v>128.58549874785186</v>
      </c>
      <c r="P88" s="3">
        <v>24.79107014090392</v>
      </c>
      <c r="Q88" s="3">
        <v>25.2192132441576</v>
      </c>
      <c r="R88" s="3">
        <v>83.38228190131774</v>
      </c>
      <c r="S88" s="3">
        <v>64.27563643488037</v>
      </c>
      <c r="T88" s="3">
        <v>51.50414651821996</v>
      </c>
      <c r="U88" s="3">
        <v>16.858963480549196</v>
      </c>
      <c r="V88" s="325">
        <v>422.0483913156048</v>
      </c>
      <c r="W88" s="325">
        <v>759.520258811761</v>
      </c>
      <c r="X88" s="3">
        <v>76.33324795117652</v>
      </c>
      <c r="Y88" s="325">
        <v>835.8535067629375</v>
      </c>
    </row>
    <row r="89" spans="1:25" ht="15">
      <c r="A89" s="321">
        <v>2015</v>
      </c>
      <c r="B89" s="5" t="s">
        <v>507</v>
      </c>
      <c r="C89" s="5" t="s">
        <v>116</v>
      </c>
      <c r="D89" s="5" t="s">
        <v>117</v>
      </c>
      <c r="E89" s="5" t="s">
        <v>273</v>
      </c>
      <c r="F89" s="5" t="s">
        <v>118</v>
      </c>
      <c r="G89" s="5" t="s">
        <v>137</v>
      </c>
      <c r="H89" s="3">
        <v>15.157551903762858</v>
      </c>
      <c r="I89" s="3">
        <v>0</v>
      </c>
      <c r="J89" s="325">
        <v>15.157551903762858</v>
      </c>
      <c r="K89" s="3">
        <v>1.2630741314244973</v>
      </c>
      <c r="L89" s="3">
        <v>13.856643689664654</v>
      </c>
      <c r="M89" s="325">
        <v>15.119717821089152</v>
      </c>
      <c r="N89" s="3">
        <v>3.6298232850628533</v>
      </c>
      <c r="O89" s="3">
        <v>11.479456938688529</v>
      </c>
      <c r="P89" s="3">
        <v>2.0718962851539304</v>
      </c>
      <c r="Q89" s="3">
        <v>1.818829019135944</v>
      </c>
      <c r="R89" s="3">
        <v>8.23698967794541</v>
      </c>
      <c r="S89" s="3">
        <v>15.213351269078437</v>
      </c>
      <c r="T89" s="3">
        <v>15.106507624484525</v>
      </c>
      <c r="U89" s="3">
        <v>1.7533758732478857</v>
      </c>
      <c r="V89" s="325">
        <v>59.31022997279751</v>
      </c>
      <c r="W89" s="325">
        <v>89.58749969764952</v>
      </c>
      <c r="X89" s="3">
        <v>9.003716159627059</v>
      </c>
      <c r="Y89" s="325">
        <v>98.59121585727658</v>
      </c>
    </row>
    <row r="90" spans="1:25" ht="15">
      <c r="A90" s="321">
        <v>2015</v>
      </c>
      <c r="B90" s="5" t="s">
        <v>507</v>
      </c>
      <c r="C90" s="5" t="s">
        <v>116</v>
      </c>
      <c r="D90" s="5" t="s">
        <v>126</v>
      </c>
      <c r="E90" s="5" t="s">
        <v>274</v>
      </c>
      <c r="F90" s="5" t="s">
        <v>118</v>
      </c>
      <c r="G90" s="5" t="s">
        <v>138</v>
      </c>
      <c r="H90" s="3">
        <v>40.54838202833504</v>
      </c>
      <c r="I90" s="3">
        <v>0.886772269035994</v>
      </c>
      <c r="J90" s="325">
        <v>41.435154297371035</v>
      </c>
      <c r="K90" s="3">
        <v>1218.8666658810648</v>
      </c>
      <c r="L90" s="3">
        <v>190.26502523944941</v>
      </c>
      <c r="M90" s="325">
        <v>1409.1316911205142</v>
      </c>
      <c r="N90" s="3">
        <v>102.3238499373507</v>
      </c>
      <c r="O90" s="3">
        <v>492.47298287436047</v>
      </c>
      <c r="P90" s="3">
        <v>63.79495478322824</v>
      </c>
      <c r="Q90" s="3">
        <v>62.79078777070254</v>
      </c>
      <c r="R90" s="3">
        <v>236.58229015602112</v>
      </c>
      <c r="S90" s="3">
        <v>282.6282814447004</v>
      </c>
      <c r="T90" s="3">
        <v>270.47728386986483</v>
      </c>
      <c r="U90" s="3">
        <v>39.53718639611587</v>
      </c>
      <c r="V90" s="325">
        <v>1550.6076172323442</v>
      </c>
      <c r="W90" s="325">
        <v>3001.1744626502295</v>
      </c>
      <c r="X90" s="3">
        <v>301.62381021886836</v>
      </c>
      <c r="Y90" s="325">
        <v>3302.7982728690977</v>
      </c>
    </row>
    <row r="91" spans="1:25" ht="15">
      <c r="A91" s="321">
        <v>2015</v>
      </c>
      <c r="B91" s="5" t="s">
        <v>507</v>
      </c>
      <c r="C91" s="5" t="s">
        <v>116</v>
      </c>
      <c r="D91" s="5" t="s">
        <v>120</v>
      </c>
      <c r="E91" s="5" t="s">
        <v>275</v>
      </c>
      <c r="F91" s="5" t="s">
        <v>118</v>
      </c>
      <c r="G91" s="5" t="s">
        <v>139</v>
      </c>
      <c r="H91" s="3">
        <v>14.277562736061466</v>
      </c>
      <c r="I91" s="3">
        <v>8.755724828449775</v>
      </c>
      <c r="J91" s="325">
        <v>23.03328756451124</v>
      </c>
      <c r="K91" s="3">
        <v>38.574379388609614</v>
      </c>
      <c r="L91" s="3">
        <v>9.90969219453406</v>
      </c>
      <c r="M91" s="325">
        <v>48.484071583143674</v>
      </c>
      <c r="N91" s="3">
        <v>439.0856364231296</v>
      </c>
      <c r="O91" s="3">
        <v>16.177874901111608</v>
      </c>
      <c r="P91" s="3">
        <v>2.5626606011201583</v>
      </c>
      <c r="Q91" s="3">
        <v>1.9056179334681347</v>
      </c>
      <c r="R91" s="3">
        <v>12.034262670564779</v>
      </c>
      <c r="S91" s="3">
        <v>14.615507164687049</v>
      </c>
      <c r="T91" s="3">
        <v>14.407048212388778</v>
      </c>
      <c r="U91" s="3">
        <v>2.2503816097334957</v>
      </c>
      <c r="V91" s="325">
        <v>503.0389895162036</v>
      </c>
      <c r="W91" s="325">
        <v>574.5563486638586</v>
      </c>
      <c r="X91" s="3">
        <v>57.74401896093699</v>
      </c>
      <c r="Y91" s="325">
        <v>632.3003676247955</v>
      </c>
    </row>
    <row r="92" spans="1:25" ht="15">
      <c r="A92" s="321">
        <v>2015</v>
      </c>
      <c r="B92" s="5" t="s">
        <v>507</v>
      </c>
      <c r="C92" s="5" t="s">
        <v>116</v>
      </c>
      <c r="D92" s="5" t="s">
        <v>123</v>
      </c>
      <c r="E92" s="5" t="s">
        <v>276</v>
      </c>
      <c r="F92" s="5" t="s">
        <v>118</v>
      </c>
      <c r="G92" s="5" t="s">
        <v>140</v>
      </c>
      <c r="H92" s="3">
        <v>5.356839543668486</v>
      </c>
      <c r="I92" s="3">
        <v>0.7321819411358614</v>
      </c>
      <c r="J92" s="325">
        <v>6.089021484804348</v>
      </c>
      <c r="K92" s="3">
        <v>0.944785933575759</v>
      </c>
      <c r="L92" s="3">
        <v>2.6015062956954966</v>
      </c>
      <c r="M92" s="325">
        <v>3.5462922292712555</v>
      </c>
      <c r="N92" s="3">
        <v>1.1801614378526475</v>
      </c>
      <c r="O92" s="3">
        <v>7.498567120090249</v>
      </c>
      <c r="P92" s="3">
        <v>1.291126216088453</v>
      </c>
      <c r="Q92" s="3">
        <v>0.9475205059567118</v>
      </c>
      <c r="R92" s="3">
        <v>5.068165093155877</v>
      </c>
      <c r="S92" s="3">
        <v>3.95935924341542</v>
      </c>
      <c r="T92" s="3">
        <v>8.948869435509177</v>
      </c>
      <c r="U92" s="3">
        <v>1.037221932098928</v>
      </c>
      <c r="V92" s="325">
        <v>29.93099098416746</v>
      </c>
      <c r="W92" s="325">
        <v>39.566304698243066</v>
      </c>
      <c r="X92" s="3">
        <v>3.976489780319095</v>
      </c>
      <c r="Y92" s="325">
        <v>43.54279447856216</v>
      </c>
    </row>
    <row r="93" spans="1:25" ht="15">
      <c r="A93" s="321">
        <v>2015</v>
      </c>
      <c r="B93" s="5" t="s">
        <v>507</v>
      </c>
      <c r="C93" s="5" t="s">
        <v>116</v>
      </c>
      <c r="D93" s="5" t="s">
        <v>123</v>
      </c>
      <c r="E93" s="5" t="s">
        <v>277</v>
      </c>
      <c r="F93" s="5" t="s">
        <v>118</v>
      </c>
      <c r="G93" s="5" t="s">
        <v>141</v>
      </c>
      <c r="H93" s="3">
        <v>5.018403310435873</v>
      </c>
      <c r="I93" s="3">
        <v>4.442212059408926</v>
      </c>
      <c r="J93" s="325">
        <v>9.460615369844799</v>
      </c>
      <c r="K93" s="3">
        <v>4.8043209498438815</v>
      </c>
      <c r="L93" s="3">
        <v>6.310318204014796</v>
      </c>
      <c r="M93" s="325">
        <v>11.114639153858677</v>
      </c>
      <c r="N93" s="3">
        <v>3.5024407805339735</v>
      </c>
      <c r="O93" s="3">
        <v>16.703123357092213</v>
      </c>
      <c r="P93" s="3">
        <v>3.550922204940272</v>
      </c>
      <c r="Q93" s="3">
        <v>2.6630603706670746</v>
      </c>
      <c r="R93" s="3">
        <v>10.164485897770644</v>
      </c>
      <c r="S93" s="3">
        <v>22.72638198536752</v>
      </c>
      <c r="T93" s="3">
        <v>18.149315607260856</v>
      </c>
      <c r="U93" s="3">
        <v>3.339397084436183</v>
      </c>
      <c r="V93" s="325">
        <v>80.79912728806875</v>
      </c>
      <c r="W93" s="325">
        <v>101.37438181177222</v>
      </c>
      <c r="X93" s="3">
        <v>10.188320499902483</v>
      </c>
      <c r="Y93" s="325">
        <v>111.56270231167471</v>
      </c>
    </row>
    <row r="94" spans="1:25" ht="15">
      <c r="A94" s="321">
        <v>2015</v>
      </c>
      <c r="B94" s="5" t="s">
        <v>507</v>
      </c>
      <c r="C94" s="5" t="s">
        <v>116</v>
      </c>
      <c r="D94" s="5" t="s">
        <v>120</v>
      </c>
      <c r="E94" s="5" t="s">
        <v>278</v>
      </c>
      <c r="F94" s="5" t="s">
        <v>118</v>
      </c>
      <c r="G94" s="5" t="s">
        <v>142</v>
      </c>
      <c r="H94" s="3">
        <v>10.77974726525042</v>
      </c>
      <c r="I94" s="3">
        <v>0</v>
      </c>
      <c r="J94" s="325">
        <v>10.77974726525042</v>
      </c>
      <c r="K94" s="3">
        <v>1.6866331795581964</v>
      </c>
      <c r="L94" s="3">
        <v>13.654828739112148</v>
      </c>
      <c r="M94" s="325">
        <v>15.341461918670344</v>
      </c>
      <c r="N94" s="3">
        <v>90.72486980966438</v>
      </c>
      <c r="O94" s="3">
        <v>7.896069141030315</v>
      </c>
      <c r="P94" s="3">
        <v>1.8394508904701692</v>
      </c>
      <c r="Q94" s="3">
        <v>1.263749348755976</v>
      </c>
      <c r="R94" s="3">
        <v>7.941218411305891</v>
      </c>
      <c r="S94" s="3">
        <v>4.237873688685146</v>
      </c>
      <c r="T94" s="3">
        <v>7.1756065394849715</v>
      </c>
      <c r="U94" s="3">
        <v>1.3603440908745847</v>
      </c>
      <c r="V94" s="325">
        <v>122.43918192027145</v>
      </c>
      <c r="W94" s="325">
        <v>148.5603911041922</v>
      </c>
      <c r="X94" s="3">
        <v>14.930605258587887</v>
      </c>
      <c r="Y94" s="325">
        <v>163.4909963627801</v>
      </c>
    </row>
    <row r="95" spans="1:25" ht="15">
      <c r="A95" s="321">
        <v>2015</v>
      </c>
      <c r="B95" s="5" t="s">
        <v>507</v>
      </c>
      <c r="C95" s="5" t="s">
        <v>116</v>
      </c>
      <c r="D95" s="5" t="s">
        <v>126</v>
      </c>
      <c r="E95" s="5" t="s">
        <v>279</v>
      </c>
      <c r="F95" s="5" t="s">
        <v>118</v>
      </c>
      <c r="G95" s="5" t="s">
        <v>143</v>
      </c>
      <c r="H95" s="3">
        <v>53.7408433700812</v>
      </c>
      <c r="I95" s="3">
        <v>0</v>
      </c>
      <c r="J95" s="325">
        <v>53.7408433700812</v>
      </c>
      <c r="K95" s="3">
        <v>4.230882202548999</v>
      </c>
      <c r="L95" s="3">
        <v>11.761919555072447</v>
      </c>
      <c r="M95" s="325">
        <v>15.992801757621447</v>
      </c>
      <c r="N95" s="3">
        <v>3.8738157237349804</v>
      </c>
      <c r="O95" s="3">
        <v>21.497233677079432</v>
      </c>
      <c r="P95" s="3">
        <v>6.27762423416203</v>
      </c>
      <c r="Q95" s="3">
        <v>4.615384724558702</v>
      </c>
      <c r="R95" s="3">
        <v>28.841305649925935</v>
      </c>
      <c r="S95" s="3">
        <v>15.129131380492954</v>
      </c>
      <c r="T95" s="3">
        <v>28.732573310343547</v>
      </c>
      <c r="U95" s="3">
        <v>7.0999014095416095</v>
      </c>
      <c r="V95" s="325">
        <v>116.06697010983919</v>
      </c>
      <c r="W95" s="325">
        <v>185.80061523754182</v>
      </c>
      <c r="X95" s="3">
        <v>18.673319464454732</v>
      </c>
      <c r="Y95" s="325">
        <v>204.47393470199654</v>
      </c>
    </row>
    <row r="96" spans="1:25" ht="15">
      <c r="A96" s="321">
        <v>2015</v>
      </c>
      <c r="B96" s="5" t="s">
        <v>507</v>
      </c>
      <c r="C96" s="5" t="s">
        <v>116</v>
      </c>
      <c r="D96" s="5" t="s">
        <v>117</v>
      </c>
      <c r="E96" s="5" t="s">
        <v>280</v>
      </c>
      <c r="F96" s="5" t="s">
        <v>118</v>
      </c>
      <c r="G96" s="5" t="s">
        <v>144</v>
      </c>
      <c r="H96" s="3">
        <v>95.46980856271736</v>
      </c>
      <c r="I96" s="3">
        <v>87.81878786221145</v>
      </c>
      <c r="J96" s="325">
        <v>183.2885964249288</v>
      </c>
      <c r="K96" s="3">
        <v>325.84812690111954</v>
      </c>
      <c r="L96" s="3">
        <v>20.884731509448613</v>
      </c>
      <c r="M96" s="325">
        <v>346.73285841056816</v>
      </c>
      <c r="N96" s="3">
        <v>27.188395572968233</v>
      </c>
      <c r="O96" s="3">
        <v>55.622015238959065</v>
      </c>
      <c r="P96" s="3">
        <v>10.136648197477383</v>
      </c>
      <c r="Q96" s="3">
        <v>8.96983819973183</v>
      </c>
      <c r="R96" s="3">
        <v>35.75931282194095</v>
      </c>
      <c r="S96" s="3">
        <v>60.11631924943064</v>
      </c>
      <c r="T96" s="3">
        <v>54.12009305932873</v>
      </c>
      <c r="U96" s="3">
        <v>7.09590589135436</v>
      </c>
      <c r="V96" s="325">
        <v>259.0085282311912</v>
      </c>
      <c r="W96" s="325">
        <v>789.0299830666881</v>
      </c>
      <c r="X96" s="3">
        <v>79.29903203772864</v>
      </c>
      <c r="Y96" s="325">
        <v>868.3290151044168</v>
      </c>
    </row>
    <row r="97" spans="1:25" ht="15">
      <c r="A97" s="321">
        <v>2015</v>
      </c>
      <c r="B97" s="5" t="s">
        <v>507</v>
      </c>
      <c r="C97" s="5" t="s">
        <v>145</v>
      </c>
      <c r="D97" s="5" t="s">
        <v>146</v>
      </c>
      <c r="E97" s="5" t="s">
        <v>281</v>
      </c>
      <c r="F97" s="5" t="s">
        <v>147</v>
      </c>
      <c r="G97" s="5" t="s">
        <v>148</v>
      </c>
      <c r="H97" s="3">
        <v>47.657274903259946</v>
      </c>
      <c r="I97" s="3">
        <v>5.325624633100226</v>
      </c>
      <c r="J97" s="325">
        <v>52.98289953636017</v>
      </c>
      <c r="K97" s="3">
        <v>61.694734566460966</v>
      </c>
      <c r="L97" s="3">
        <v>20.95409888199559</v>
      </c>
      <c r="M97" s="325">
        <v>82.64883344845656</v>
      </c>
      <c r="N97" s="3">
        <v>15.714024292485275</v>
      </c>
      <c r="O97" s="3">
        <v>62.114239225308225</v>
      </c>
      <c r="P97" s="3">
        <v>10.23360448908337</v>
      </c>
      <c r="Q97" s="3">
        <v>7.818626025139027</v>
      </c>
      <c r="R97" s="3">
        <v>27.991411847106342</v>
      </c>
      <c r="S97" s="3">
        <v>29.5654730044621</v>
      </c>
      <c r="T97" s="3">
        <v>35.67576578523606</v>
      </c>
      <c r="U97" s="3">
        <v>8.29719465780867</v>
      </c>
      <c r="V97" s="325">
        <v>197.41033932662904</v>
      </c>
      <c r="W97" s="325">
        <v>333.04207231144574</v>
      </c>
      <c r="X97" s="3">
        <v>33.4713693138352</v>
      </c>
      <c r="Y97" s="325">
        <v>366.51344162528096</v>
      </c>
    </row>
    <row r="98" spans="1:25" ht="15">
      <c r="A98" s="321">
        <v>2015</v>
      </c>
      <c r="B98" s="5" t="s">
        <v>507</v>
      </c>
      <c r="C98" s="5" t="s">
        <v>145</v>
      </c>
      <c r="D98" s="5" t="s">
        <v>149</v>
      </c>
      <c r="E98" s="5" t="s">
        <v>282</v>
      </c>
      <c r="F98" s="5" t="s">
        <v>147</v>
      </c>
      <c r="G98" s="5" t="s">
        <v>150</v>
      </c>
      <c r="H98" s="3">
        <v>100.30875538580852</v>
      </c>
      <c r="I98" s="3">
        <v>9.256214040302808</v>
      </c>
      <c r="J98" s="325">
        <v>109.56496942611133</v>
      </c>
      <c r="K98" s="3">
        <v>105.12938783733988</v>
      </c>
      <c r="L98" s="3">
        <v>108.27921874291458</v>
      </c>
      <c r="M98" s="325">
        <v>213.40860658025446</v>
      </c>
      <c r="N98" s="3">
        <v>30.845022663145212</v>
      </c>
      <c r="O98" s="3">
        <v>113.06710459257971</v>
      </c>
      <c r="P98" s="3">
        <v>15.834418209915434</v>
      </c>
      <c r="Q98" s="3">
        <v>21.111297081783892</v>
      </c>
      <c r="R98" s="3">
        <v>34.14010978529617</v>
      </c>
      <c r="S98" s="3">
        <v>65.65688022150295</v>
      </c>
      <c r="T98" s="3">
        <v>77.06972228085233</v>
      </c>
      <c r="U98" s="3">
        <v>12.521600241281474</v>
      </c>
      <c r="V98" s="325">
        <v>370.2461550763572</v>
      </c>
      <c r="W98" s="325">
        <v>693.219731082723</v>
      </c>
      <c r="X98" s="3">
        <v>69.6699172975884</v>
      </c>
      <c r="Y98" s="325">
        <v>762.8896483803114</v>
      </c>
    </row>
    <row r="99" spans="1:25" ht="15">
      <c r="A99" s="321">
        <v>2015</v>
      </c>
      <c r="B99" s="5" t="s">
        <v>507</v>
      </c>
      <c r="C99" s="5" t="s">
        <v>145</v>
      </c>
      <c r="D99" s="5" t="s">
        <v>146</v>
      </c>
      <c r="E99" s="5" t="s">
        <v>283</v>
      </c>
      <c r="F99" s="5" t="s">
        <v>147</v>
      </c>
      <c r="G99" s="5" t="s">
        <v>151</v>
      </c>
      <c r="H99" s="3">
        <v>20.554632028609227</v>
      </c>
      <c r="I99" s="3">
        <v>0.28277776702061885</v>
      </c>
      <c r="J99" s="325">
        <v>20.837409795629846</v>
      </c>
      <c r="K99" s="3">
        <v>4.7200689331057095</v>
      </c>
      <c r="L99" s="3">
        <v>0.9830177203115635</v>
      </c>
      <c r="M99" s="325">
        <v>5.703086653417273</v>
      </c>
      <c r="N99" s="3">
        <v>2.200005004370874</v>
      </c>
      <c r="O99" s="3">
        <v>11.537641882393608</v>
      </c>
      <c r="P99" s="3">
        <v>1.2207461715993457</v>
      </c>
      <c r="Q99" s="3">
        <v>0.9856774835608152</v>
      </c>
      <c r="R99" s="3">
        <v>3.348773747587754</v>
      </c>
      <c r="S99" s="3">
        <v>5.382689321148672</v>
      </c>
      <c r="T99" s="3">
        <v>9.335406987678297</v>
      </c>
      <c r="U99" s="3">
        <v>1.535689835338016</v>
      </c>
      <c r="V99" s="325">
        <v>35.546630433677386</v>
      </c>
      <c r="W99" s="325">
        <v>62.087126882724505</v>
      </c>
      <c r="X99" s="3">
        <v>6.239875758335294</v>
      </c>
      <c r="Y99" s="325">
        <v>68.32700264105979</v>
      </c>
    </row>
    <row r="100" spans="1:25" ht="15">
      <c r="A100" s="321">
        <v>2015</v>
      </c>
      <c r="B100" s="5" t="s">
        <v>507</v>
      </c>
      <c r="C100" s="5" t="s">
        <v>145</v>
      </c>
      <c r="D100" s="5" t="s">
        <v>149</v>
      </c>
      <c r="E100" s="5" t="s">
        <v>284</v>
      </c>
      <c r="F100" s="5" t="s">
        <v>147</v>
      </c>
      <c r="G100" s="5" t="s">
        <v>152</v>
      </c>
      <c r="H100" s="3">
        <v>51.69078555751056</v>
      </c>
      <c r="I100" s="3">
        <v>0</v>
      </c>
      <c r="J100" s="325">
        <v>51.69078555751056</v>
      </c>
      <c r="K100" s="3">
        <v>5.672963242295345</v>
      </c>
      <c r="L100" s="3">
        <v>5.476718123623733</v>
      </c>
      <c r="M100" s="325">
        <v>11.149681365919077</v>
      </c>
      <c r="N100" s="3">
        <v>2.6971148501438376</v>
      </c>
      <c r="O100" s="3">
        <v>15.799636639278592</v>
      </c>
      <c r="P100" s="3">
        <v>3.2832327062810105</v>
      </c>
      <c r="Q100" s="3">
        <v>2.7561415321373683</v>
      </c>
      <c r="R100" s="3">
        <v>7.6225427884559505</v>
      </c>
      <c r="S100" s="3">
        <v>9.497459045635717</v>
      </c>
      <c r="T100" s="3">
        <v>16.234317034283958</v>
      </c>
      <c r="U100" s="3">
        <v>2.710355586668258</v>
      </c>
      <c r="V100" s="325">
        <v>60.6008001828847</v>
      </c>
      <c r="W100" s="325">
        <v>123.44126710631434</v>
      </c>
      <c r="X100" s="3">
        <v>12.406084946446587</v>
      </c>
      <c r="Y100" s="325">
        <v>135.84735205276093</v>
      </c>
    </row>
    <row r="101" spans="1:25" ht="15">
      <c r="A101" s="321">
        <v>2015</v>
      </c>
      <c r="B101" s="5" t="s">
        <v>507</v>
      </c>
      <c r="C101" s="5" t="s">
        <v>145</v>
      </c>
      <c r="D101" s="5" t="s">
        <v>153</v>
      </c>
      <c r="E101" s="5" t="s">
        <v>285</v>
      </c>
      <c r="F101" s="5" t="s">
        <v>147</v>
      </c>
      <c r="G101" s="5" t="s">
        <v>154</v>
      </c>
      <c r="H101" s="3">
        <v>66.12736433058211</v>
      </c>
      <c r="I101" s="3">
        <v>0</v>
      </c>
      <c r="J101" s="325">
        <v>66.12736433058211</v>
      </c>
      <c r="K101" s="3">
        <v>8.968850160775778</v>
      </c>
      <c r="L101" s="3">
        <v>6.006436852537824</v>
      </c>
      <c r="M101" s="325">
        <v>14.975287013313602</v>
      </c>
      <c r="N101" s="3">
        <v>5.402602142831997</v>
      </c>
      <c r="O101" s="3">
        <v>16.139455896835457</v>
      </c>
      <c r="P101" s="3">
        <v>5.246065027301621</v>
      </c>
      <c r="Q101" s="3">
        <v>4.023589868736677</v>
      </c>
      <c r="R101" s="3">
        <v>12.298401154306807</v>
      </c>
      <c r="S101" s="3">
        <v>13.939635597608097</v>
      </c>
      <c r="T101" s="3">
        <v>29.83394496207265</v>
      </c>
      <c r="U101" s="3">
        <v>4.001022768950578</v>
      </c>
      <c r="V101" s="325">
        <v>90.88471741864387</v>
      </c>
      <c r="W101" s="325">
        <v>171.98736876253957</v>
      </c>
      <c r="X101" s="3">
        <v>17.28506160549339</v>
      </c>
      <c r="Y101" s="325">
        <v>189.27243036803296</v>
      </c>
    </row>
    <row r="102" spans="1:25" ht="15">
      <c r="A102" s="321">
        <v>2015</v>
      </c>
      <c r="B102" s="5" t="s">
        <v>507</v>
      </c>
      <c r="C102" s="5" t="s">
        <v>145</v>
      </c>
      <c r="D102" s="5" t="s">
        <v>155</v>
      </c>
      <c r="E102" s="5" t="s">
        <v>286</v>
      </c>
      <c r="F102" s="5" t="s">
        <v>147</v>
      </c>
      <c r="G102" s="5" t="s">
        <v>156</v>
      </c>
      <c r="H102" s="3">
        <v>26.169008421354487</v>
      </c>
      <c r="I102" s="3">
        <v>0</v>
      </c>
      <c r="J102" s="325">
        <v>26.169008421354487</v>
      </c>
      <c r="K102" s="3">
        <v>1.192053729575542</v>
      </c>
      <c r="L102" s="3">
        <v>5.191041657634186</v>
      </c>
      <c r="M102" s="325">
        <v>6.383095387209727</v>
      </c>
      <c r="N102" s="3">
        <v>1.762220313505865</v>
      </c>
      <c r="O102" s="3">
        <v>7.403761286821003</v>
      </c>
      <c r="P102" s="3">
        <v>1.6730930484105742</v>
      </c>
      <c r="Q102" s="3">
        <v>1.6224199972849322</v>
      </c>
      <c r="R102" s="3">
        <v>3.8254698071419986</v>
      </c>
      <c r="S102" s="3">
        <v>6.577214003624046</v>
      </c>
      <c r="T102" s="3">
        <v>11.441045777226721</v>
      </c>
      <c r="U102" s="3">
        <v>1.371841139318132</v>
      </c>
      <c r="V102" s="325">
        <v>35.67706537333328</v>
      </c>
      <c r="W102" s="325">
        <v>68.22916918189749</v>
      </c>
      <c r="X102" s="3">
        <v>6.857162831697872</v>
      </c>
      <c r="Y102" s="325">
        <v>75.08633201359537</v>
      </c>
    </row>
    <row r="103" spans="1:25" ht="15">
      <c r="A103" s="321">
        <v>2015</v>
      </c>
      <c r="B103" s="5" t="s">
        <v>507</v>
      </c>
      <c r="C103" s="5" t="s">
        <v>145</v>
      </c>
      <c r="D103" s="5" t="s">
        <v>149</v>
      </c>
      <c r="E103" s="5" t="s">
        <v>287</v>
      </c>
      <c r="F103" s="5" t="s">
        <v>147</v>
      </c>
      <c r="G103" s="5" t="s">
        <v>157</v>
      </c>
      <c r="H103" s="3">
        <v>76.25128871113293</v>
      </c>
      <c r="I103" s="3">
        <v>0</v>
      </c>
      <c r="J103" s="325">
        <v>76.25128871113293</v>
      </c>
      <c r="K103" s="3">
        <v>12.57220748115013</v>
      </c>
      <c r="L103" s="3">
        <v>14.660096485513613</v>
      </c>
      <c r="M103" s="325">
        <v>27.232303966663743</v>
      </c>
      <c r="N103" s="3">
        <v>8.227334133127657</v>
      </c>
      <c r="O103" s="3">
        <v>61.70691973855064</v>
      </c>
      <c r="P103" s="3">
        <v>9.268347204894388</v>
      </c>
      <c r="Q103" s="3">
        <v>10.901395232216688</v>
      </c>
      <c r="R103" s="3">
        <v>22.04756731867212</v>
      </c>
      <c r="S103" s="3">
        <v>26.171121056610104</v>
      </c>
      <c r="T103" s="3">
        <v>46.90542472399647</v>
      </c>
      <c r="U103" s="3">
        <v>6.497703931336438</v>
      </c>
      <c r="V103" s="325">
        <v>191.7258133394045</v>
      </c>
      <c r="W103" s="325">
        <v>295.2094060172012</v>
      </c>
      <c r="X103" s="3">
        <v>29.669113530322086</v>
      </c>
      <c r="Y103" s="325">
        <v>324.8785195475233</v>
      </c>
    </row>
    <row r="104" spans="1:25" ht="15">
      <c r="A104" s="321">
        <v>2015</v>
      </c>
      <c r="B104" s="5" t="s">
        <v>507</v>
      </c>
      <c r="C104" s="5" t="s">
        <v>145</v>
      </c>
      <c r="D104" s="5" t="s">
        <v>153</v>
      </c>
      <c r="E104" s="5" t="s">
        <v>288</v>
      </c>
      <c r="F104" s="5" t="s">
        <v>147</v>
      </c>
      <c r="G104" s="5" t="s">
        <v>158</v>
      </c>
      <c r="H104" s="3">
        <v>72.26887871172359</v>
      </c>
      <c r="I104" s="3">
        <v>0</v>
      </c>
      <c r="J104" s="325">
        <v>72.26887871172359</v>
      </c>
      <c r="K104" s="3">
        <v>11.111031428615703</v>
      </c>
      <c r="L104" s="3">
        <v>9.028945057063222</v>
      </c>
      <c r="M104" s="325">
        <v>20.139976485678925</v>
      </c>
      <c r="N104" s="3">
        <v>6.572913885466496</v>
      </c>
      <c r="O104" s="3">
        <v>28.747420178208827</v>
      </c>
      <c r="P104" s="3">
        <v>7.2955380316965295</v>
      </c>
      <c r="Q104" s="3">
        <v>6.411125062773337</v>
      </c>
      <c r="R104" s="3">
        <v>15.659658313877491</v>
      </c>
      <c r="S104" s="3">
        <v>18.781414942250585</v>
      </c>
      <c r="T104" s="3">
        <v>33.432106873657645</v>
      </c>
      <c r="U104" s="3">
        <v>6.014293975394524</v>
      </c>
      <c r="V104" s="325">
        <v>122.91447126332542</v>
      </c>
      <c r="W104" s="325">
        <v>215.3233264607279</v>
      </c>
      <c r="X104" s="3">
        <v>21.640408768214538</v>
      </c>
      <c r="Y104" s="325">
        <v>236.96373522894245</v>
      </c>
    </row>
    <row r="105" spans="1:25" ht="15">
      <c r="A105" s="321">
        <v>2015</v>
      </c>
      <c r="B105" s="5" t="s">
        <v>507</v>
      </c>
      <c r="C105" s="5" t="s">
        <v>145</v>
      </c>
      <c r="D105" s="5" t="s">
        <v>146</v>
      </c>
      <c r="E105" s="5" t="s">
        <v>289</v>
      </c>
      <c r="F105" s="5" t="s">
        <v>147</v>
      </c>
      <c r="G105" s="5" t="s">
        <v>159</v>
      </c>
      <c r="H105" s="3">
        <v>86.0567670637528</v>
      </c>
      <c r="I105" s="3">
        <v>2.349280907380603</v>
      </c>
      <c r="J105" s="325">
        <v>88.4060479711334</v>
      </c>
      <c r="K105" s="3">
        <v>8.67269128046642</v>
      </c>
      <c r="L105" s="3">
        <v>15.862292644735252</v>
      </c>
      <c r="M105" s="325">
        <v>24.534983925201672</v>
      </c>
      <c r="N105" s="3">
        <v>8.813850559028632</v>
      </c>
      <c r="O105" s="3">
        <v>42.09471800065538</v>
      </c>
      <c r="P105" s="3">
        <v>9.134845629895096</v>
      </c>
      <c r="Q105" s="3">
        <v>7.71189996292805</v>
      </c>
      <c r="R105" s="3">
        <v>23.62346049810341</v>
      </c>
      <c r="S105" s="3">
        <v>25.07755227339596</v>
      </c>
      <c r="T105" s="3">
        <v>37.72991668235674</v>
      </c>
      <c r="U105" s="3">
        <v>8.612919343854596</v>
      </c>
      <c r="V105" s="325">
        <v>162.79916295021786</v>
      </c>
      <c r="W105" s="325">
        <v>275.740194846553</v>
      </c>
      <c r="X105" s="3">
        <v>27.71242033272159</v>
      </c>
      <c r="Y105" s="325">
        <v>303.4526151792746</v>
      </c>
    </row>
    <row r="106" spans="1:25" ht="15">
      <c r="A106" s="321">
        <v>2015</v>
      </c>
      <c r="B106" s="5" t="s">
        <v>507</v>
      </c>
      <c r="C106" s="5" t="s">
        <v>145</v>
      </c>
      <c r="D106" s="5" t="s">
        <v>149</v>
      </c>
      <c r="E106" s="5" t="s">
        <v>290</v>
      </c>
      <c r="F106" s="5" t="s">
        <v>147</v>
      </c>
      <c r="G106" s="5" t="s">
        <v>160</v>
      </c>
      <c r="H106" s="3">
        <v>16.81354940223701</v>
      </c>
      <c r="I106" s="3">
        <v>0</v>
      </c>
      <c r="J106" s="325">
        <v>16.81354940223701</v>
      </c>
      <c r="K106" s="3">
        <v>4.350103059695734</v>
      </c>
      <c r="L106" s="3">
        <v>4.938859368430815</v>
      </c>
      <c r="M106" s="325">
        <v>9.288962428126549</v>
      </c>
      <c r="N106" s="3">
        <v>4.194408593839839</v>
      </c>
      <c r="O106" s="3">
        <v>21.360117170301567</v>
      </c>
      <c r="P106" s="3">
        <v>3.451669476248672</v>
      </c>
      <c r="Q106" s="3">
        <v>2.2537372519068404</v>
      </c>
      <c r="R106" s="3">
        <v>10.403099294319178</v>
      </c>
      <c r="S106" s="3">
        <v>12.526985303098117</v>
      </c>
      <c r="T106" s="3">
        <v>18.459463934367097</v>
      </c>
      <c r="U106" s="3">
        <v>2.9284538463021383</v>
      </c>
      <c r="V106" s="325">
        <v>75.57793487038344</v>
      </c>
      <c r="W106" s="325">
        <v>101.68044670074701</v>
      </c>
      <c r="X106" s="3">
        <v>10.219080610304296</v>
      </c>
      <c r="Y106" s="325">
        <v>111.89952731105132</v>
      </c>
    </row>
    <row r="107" spans="1:25" ht="15">
      <c r="A107" s="321">
        <v>2015</v>
      </c>
      <c r="B107" s="5" t="s">
        <v>507</v>
      </c>
      <c r="C107" s="5" t="s">
        <v>145</v>
      </c>
      <c r="D107" s="5" t="s">
        <v>149</v>
      </c>
      <c r="E107" s="5" t="s">
        <v>291</v>
      </c>
      <c r="F107" s="5" t="s">
        <v>147</v>
      </c>
      <c r="G107" s="5" t="s">
        <v>161</v>
      </c>
      <c r="H107" s="3">
        <v>42.74568876428932</v>
      </c>
      <c r="I107" s="3">
        <v>3.6531812543614706</v>
      </c>
      <c r="J107" s="325">
        <v>46.39887001865079</v>
      </c>
      <c r="K107" s="3">
        <v>6.523074781710519</v>
      </c>
      <c r="L107" s="3">
        <v>9.09325515225828</v>
      </c>
      <c r="M107" s="325">
        <v>15.6163299339688</v>
      </c>
      <c r="N107" s="3">
        <v>4.3902320027577515</v>
      </c>
      <c r="O107" s="3">
        <v>28.15695974565202</v>
      </c>
      <c r="P107" s="3">
        <v>5.05966318722314</v>
      </c>
      <c r="Q107" s="3">
        <v>4.340707261756999</v>
      </c>
      <c r="R107" s="3">
        <v>15.841813649911659</v>
      </c>
      <c r="S107" s="3">
        <v>13.958403713804332</v>
      </c>
      <c r="T107" s="3">
        <v>24.434379197696746</v>
      </c>
      <c r="U107" s="3">
        <v>3.5382140187166993</v>
      </c>
      <c r="V107" s="325">
        <v>99.72037277751934</v>
      </c>
      <c r="W107" s="325">
        <v>161.73557273013893</v>
      </c>
      <c r="X107" s="3">
        <v>16.25473637152669</v>
      </c>
      <c r="Y107" s="325">
        <v>177.99030910166562</v>
      </c>
    </row>
    <row r="108" spans="1:25" ht="15">
      <c r="A108" s="321">
        <v>2015</v>
      </c>
      <c r="B108" s="5" t="s">
        <v>507</v>
      </c>
      <c r="C108" s="5" t="s">
        <v>145</v>
      </c>
      <c r="D108" s="5" t="s">
        <v>155</v>
      </c>
      <c r="E108" s="5" t="s">
        <v>292</v>
      </c>
      <c r="F108" s="5" t="s">
        <v>147</v>
      </c>
      <c r="G108" s="5" t="s">
        <v>162</v>
      </c>
      <c r="H108" s="3">
        <v>48.56474133393048</v>
      </c>
      <c r="I108" s="3">
        <v>0</v>
      </c>
      <c r="J108" s="325">
        <v>48.56474133393048</v>
      </c>
      <c r="K108" s="3">
        <v>2.4298063338636524</v>
      </c>
      <c r="L108" s="3">
        <v>11.736405531662593</v>
      </c>
      <c r="M108" s="325">
        <v>14.166211865526245</v>
      </c>
      <c r="N108" s="3">
        <v>15.19611857397007</v>
      </c>
      <c r="O108" s="3">
        <v>21.576980936669965</v>
      </c>
      <c r="P108" s="3">
        <v>4.566112957542032</v>
      </c>
      <c r="Q108" s="3">
        <v>3.221175194337661</v>
      </c>
      <c r="R108" s="3">
        <v>11.833340628244105</v>
      </c>
      <c r="S108" s="3">
        <v>11.611626164595679</v>
      </c>
      <c r="T108" s="3">
        <v>17.213981380699877</v>
      </c>
      <c r="U108" s="3">
        <v>2.8347364315174586</v>
      </c>
      <c r="V108" s="325">
        <v>88.05407226757684</v>
      </c>
      <c r="W108" s="325">
        <v>150.78502546703356</v>
      </c>
      <c r="X108" s="3">
        <v>15.154185293678113</v>
      </c>
      <c r="Y108" s="325">
        <v>165.9392107607117</v>
      </c>
    </row>
    <row r="109" spans="1:25" ht="15">
      <c r="A109" s="321">
        <v>2015</v>
      </c>
      <c r="B109" s="5" t="s">
        <v>507</v>
      </c>
      <c r="C109" s="5" t="s">
        <v>145</v>
      </c>
      <c r="D109" s="5" t="s">
        <v>155</v>
      </c>
      <c r="E109" s="5" t="s">
        <v>293</v>
      </c>
      <c r="F109" s="5" t="s">
        <v>147</v>
      </c>
      <c r="G109" s="5" t="s">
        <v>163</v>
      </c>
      <c r="H109" s="3">
        <v>10.10873843410182</v>
      </c>
      <c r="I109" s="3">
        <v>0.1431065642089706</v>
      </c>
      <c r="J109" s="325">
        <v>10.25184499831079</v>
      </c>
      <c r="K109" s="3">
        <v>10.096224155225494</v>
      </c>
      <c r="L109" s="3">
        <v>35.964953514063836</v>
      </c>
      <c r="M109" s="325">
        <v>46.06117766928933</v>
      </c>
      <c r="N109" s="3">
        <v>4.507128952149232</v>
      </c>
      <c r="O109" s="3">
        <v>34.31635356832607</v>
      </c>
      <c r="P109" s="3">
        <v>2.528893937768591</v>
      </c>
      <c r="Q109" s="3">
        <v>1.5693939212213146</v>
      </c>
      <c r="R109" s="3">
        <v>6.1966347380804905</v>
      </c>
      <c r="S109" s="3">
        <v>10.123763707667706</v>
      </c>
      <c r="T109" s="3">
        <v>11.004871523720734</v>
      </c>
      <c r="U109" s="3">
        <v>2.0117445050438945</v>
      </c>
      <c r="V109" s="325">
        <v>72.25878485397803</v>
      </c>
      <c r="W109" s="325">
        <v>128.57180752157814</v>
      </c>
      <c r="X109" s="3">
        <v>12.921714133651383</v>
      </c>
      <c r="Y109" s="325">
        <v>141.49352165522953</v>
      </c>
    </row>
    <row r="110" spans="1:25" ht="15">
      <c r="A110" s="321">
        <v>2015</v>
      </c>
      <c r="B110" s="5" t="s">
        <v>507</v>
      </c>
      <c r="C110" s="5" t="s">
        <v>145</v>
      </c>
      <c r="D110" s="5" t="s">
        <v>155</v>
      </c>
      <c r="E110" s="5" t="s">
        <v>294</v>
      </c>
      <c r="F110" s="5" t="s">
        <v>147</v>
      </c>
      <c r="G110" s="5" t="s">
        <v>164</v>
      </c>
      <c r="H110" s="3">
        <v>17.239606447898968</v>
      </c>
      <c r="I110" s="3">
        <v>0</v>
      </c>
      <c r="J110" s="325">
        <v>17.239606447898968</v>
      </c>
      <c r="K110" s="3">
        <v>49.41062452081173</v>
      </c>
      <c r="L110" s="3">
        <v>17.23607441026332</v>
      </c>
      <c r="M110" s="325">
        <v>66.64669893107505</v>
      </c>
      <c r="N110" s="3">
        <v>2.99257504724182</v>
      </c>
      <c r="O110" s="3">
        <v>7.480676179720308</v>
      </c>
      <c r="P110" s="3">
        <v>1.9966469359183414</v>
      </c>
      <c r="Q110" s="3">
        <v>1.6509490714863178</v>
      </c>
      <c r="R110" s="3">
        <v>6.5348308574675835</v>
      </c>
      <c r="S110" s="3">
        <v>11.462028425466992</v>
      </c>
      <c r="T110" s="3">
        <v>13.23626291412781</v>
      </c>
      <c r="U110" s="3">
        <v>2.150212535967188</v>
      </c>
      <c r="V110" s="325">
        <v>47.50418196739636</v>
      </c>
      <c r="W110" s="325">
        <v>131.39048734637038</v>
      </c>
      <c r="X110" s="3">
        <v>13.204996881202911</v>
      </c>
      <c r="Y110" s="325">
        <v>144.59548422757328</v>
      </c>
    </row>
    <row r="111" spans="1:25" ht="15">
      <c r="A111" s="321">
        <v>2015</v>
      </c>
      <c r="B111" s="5" t="s">
        <v>507</v>
      </c>
      <c r="C111" s="5" t="s">
        <v>145</v>
      </c>
      <c r="D111" s="5" t="s">
        <v>155</v>
      </c>
      <c r="E111" s="5" t="s">
        <v>295</v>
      </c>
      <c r="F111" s="5" t="s">
        <v>147</v>
      </c>
      <c r="G111" s="5" t="s">
        <v>165</v>
      </c>
      <c r="H111" s="3">
        <v>16.437391364610068</v>
      </c>
      <c r="I111" s="3">
        <v>0</v>
      </c>
      <c r="J111" s="325">
        <v>16.437391364610068</v>
      </c>
      <c r="K111" s="3">
        <v>1.90574037531999</v>
      </c>
      <c r="L111" s="3">
        <v>6.783151741010855</v>
      </c>
      <c r="M111" s="325">
        <v>8.688892116330845</v>
      </c>
      <c r="N111" s="3">
        <v>4.413587961795377</v>
      </c>
      <c r="O111" s="3">
        <v>8.027481427136639</v>
      </c>
      <c r="P111" s="3">
        <v>3.34106857342078</v>
      </c>
      <c r="Q111" s="3">
        <v>2.4033615255159333</v>
      </c>
      <c r="R111" s="3">
        <v>6.705860534883537</v>
      </c>
      <c r="S111" s="3">
        <v>7.565440300810531</v>
      </c>
      <c r="T111" s="3">
        <v>14.974011614007624</v>
      </c>
      <c r="U111" s="3">
        <v>1.716493581234833</v>
      </c>
      <c r="V111" s="325">
        <v>49.147305518805254</v>
      </c>
      <c r="W111" s="325">
        <v>74.27358899974617</v>
      </c>
      <c r="X111" s="3">
        <v>7.46463865793136</v>
      </c>
      <c r="Y111" s="325">
        <v>81.73822765767753</v>
      </c>
    </row>
    <row r="112" spans="1:25" ht="15">
      <c r="A112" s="321">
        <v>2015</v>
      </c>
      <c r="B112" s="5" t="s">
        <v>507</v>
      </c>
      <c r="C112" s="5" t="s">
        <v>145</v>
      </c>
      <c r="D112" s="5" t="s">
        <v>153</v>
      </c>
      <c r="E112" s="5" t="s">
        <v>296</v>
      </c>
      <c r="F112" s="5" t="s">
        <v>147</v>
      </c>
      <c r="G112" s="5" t="s">
        <v>166</v>
      </c>
      <c r="H112" s="3">
        <v>57.93196775285539</v>
      </c>
      <c r="I112" s="3">
        <v>0.9368179607038414</v>
      </c>
      <c r="J112" s="325">
        <v>58.868785713559234</v>
      </c>
      <c r="K112" s="3">
        <v>4.05630759760593</v>
      </c>
      <c r="L112" s="3">
        <v>11.075483315378825</v>
      </c>
      <c r="M112" s="325">
        <v>15.131790912984755</v>
      </c>
      <c r="N112" s="3">
        <v>5.612130907459212</v>
      </c>
      <c r="O112" s="3">
        <v>30.98735345422258</v>
      </c>
      <c r="P112" s="3">
        <v>4.943998874855347</v>
      </c>
      <c r="Q112" s="3">
        <v>4.202327951764958</v>
      </c>
      <c r="R112" s="3">
        <v>10.474446525980277</v>
      </c>
      <c r="S112" s="3">
        <v>13.587912240787139</v>
      </c>
      <c r="T112" s="3">
        <v>23.45726711214679</v>
      </c>
      <c r="U112" s="3">
        <v>4.6612626250967</v>
      </c>
      <c r="V112" s="325">
        <v>97.926699692313</v>
      </c>
      <c r="W112" s="325">
        <v>171.92727631885697</v>
      </c>
      <c r="X112" s="3">
        <v>17.27902219931522</v>
      </c>
      <c r="Y112" s="325">
        <v>189.2062985181722</v>
      </c>
    </row>
    <row r="113" spans="1:25" ht="15">
      <c r="A113" s="321">
        <v>2015</v>
      </c>
      <c r="B113" s="5" t="s">
        <v>507</v>
      </c>
      <c r="C113" s="5" t="s">
        <v>145</v>
      </c>
      <c r="D113" s="5" t="s">
        <v>155</v>
      </c>
      <c r="E113" s="5" t="s">
        <v>297</v>
      </c>
      <c r="F113" s="5" t="s">
        <v>147</v>
      </c>
      <c r="G113" s="5" t="s">
        <v>167</v>
      </c>
      <c r="H113" s="3">
        <v>71.43158774420515</v>
      </c>
      <c r="I113" s="3">
        <v>0</v>
      </c>
      <c r="J113" s="325">
        <v>71.43158774420515</v>
      </c>
      <c r="K113" s="3">
        <v>11.711947332020518</v>
      </c>
      <c r="L113" s="3">
        <v>11.264619294964668</v>
      </c>
      <c r="M113" s="325">
        <v>22.976566626985186</v>
      </c>
      <c r="N113" s="3">
        <v>6.370745643693269</v>
      </c>
      <c r="O113" s="3">
        <v>38.62767522829703</v>
      </c>
      <c r="P113" s="3">
        <v>9.123258566087607</v>
      </c>
      <c r="Q113" s="3">
        <v>7.6077882916718425</v>
      </c>
      <c r="R113" s="3">
        <v>28.574402377409637</v>
      </c>
      <c r="S113" s="3">
        <v>21.616160621883513</v>
      </c>
      <c r="T113" s="3">
        <v>36.7406438501179</v>
      </c>
      <c r="U113" s="3">
        <v>7.915545658676524</v>
      </c>
      <c r="V113" s="325">
        <v>156.57622023783733</v>
      </c>
      <c r="W113" s="325">
        <v>250.98437460902767</v>
      </c>
      <c r="X113" s="3">
        <v>25.22441274841025</v>
      </c>
      <c r="Y113" s="325">
        <v>276.2087873574379</v>
      </c>
    </row>
    <row r="114" spans="1:25" ht="15">
      <c r="A114" s="321">
        <v>2015</v>
      </c>
      <c r="B114" s="5" t="s">
        <v>507</v>
      </c>
      <c r="C114" s="5" t="s">
        <v>145</v>
      </c>
      <c r="D114" s="5" t="s">
        <v>155</v>
      </c>
      <c r="E114" s="5" t="s">
        <v>298</v>
      </c>
      <c r="F114" s="5" t="s">
        <v>147</v>
      </c>
      <c r="G114" s="5" t="s">
        <v>168</v>
      </c>
      <c r="H114" s="3">
        <v>53.36843219788909</v>
      </c>
      <c r="I114" s="3">
        <v>1.0081965059346132</v>
      </c>
      <c r="J114" s="325">
        <v>54.376628703823705</v>
      </c>
      <c r="K114" s="3">
        <v>4.760761441169948</v>
      </c>
      <c r="L114" s="3">
        <v>11.90260174738798</v>
      </c>
      <c r="M114" s="325">
        <v>16.663363188557927</v>
      </c>
      <c r="N114" s="3">
        <v>6.16783989928475</v>
      </c>
      <c r="O114" s="3">
        <v>22.602502617295645</v>
      </c>
      <c r="P114" s="3">
        <v>6.114634963665123</v>
      </c>
      <c r="Q114" s="3">
        <v>4.9453568781174875</v>
      </c>
      <c r="R114" s="3">
        <v>15.246716363137516</v>
      </c>
      <c r="S114" s="3">
        <v>15.483560293078328</v>
      </c>
      <c r="T114" s="3">
        <v>29.08461322054026</v>
      </c>
      <c r="U114" s="3">
        <v>4.693924922545713</v>
      </c>
      <c r="V114" s="325">
        <v>104.33914915766483</v>
      </c>
      <c r="W114" s="325">
        <v>175.37914105004646</v>
      </c>
      <c r="X114" s="3">
        <v>17.625941249071985</v>
      </c>
      <c r="Y114" s="325">
        <v>193.00508229911844</v>
      </c>
    </row>
    <row r="115" spans="1:25" ht="15">
      <c r="A115" s="321">
        <v>2015</v>
      </c>
      <c r="B115" s="5" t="s">
        <v>507</v>
      </c>
      <c r="C115" s="5" t="s">
        <v>145</v>
      </c>
      <c r="D115" s="5" t="s">
        <v>155</v>
      </c>
      <c r="E115" s="5" t="s">
        <v>299</v>
      </c>
      <c r="F115" s="5" t="s">
        <v>147</v>
      </c>
      <c r="G115" s="5" t="s">
        <v>169</v>
      </c>
      <c r="H115" s="3">
        <v>29.28053633630543</v>
      </c>
      <c r="I115" s="3">
        <v>0</v>
      </c>
      <c r="J115" s="325">
        <v>29.28053633630543</v>
      </c>
      <c r="K115" s="3">
        <v>1.4673316240949406</v>
      </c>
      <c r="L115" s="3">
        <v>5.7797122110682375</v>
      </c>
      <c r="M115" s="325">
        <v>7.247043835163178</v>
      </c>
      <c r="N115" s="3">
        <v>2.363469225179312</v>
      </c>
      <c r="O115" s="3">
        <v>12.661602159359598</v>
      </c>
      <c r="P115" s="3">
        <v>2.013529526431733</v>
      </c>
      <c r="Q115" s="3">
        <v>1.8804745926529913</v>
      </c>
      <c r="R115" s="3">
        <v>5.4261535997968275</v>
      </c>
      <c r="S115" s="3">
        <v>7.30919765516495</v>
      </c>
      <c r="T115" s="3">
        <v>12.639543728121534</v>
      </c>
      <c r="U115" s="3">
        <v>1.7213036178747934</v>
      </c>
      <c r="V115" s="325">
        <v>46.01527410458174</v>
      </c>
      <c r="W115" s="325">
        <v>82.54285427605035</v>
      </c>
      <c r="X115" s="3">
        <v>8.295715734969512</v>
      </c>
      <c r="Y115" s="325">
        <v>90.83857001101987</v>
      </c>
    </row>
    <row r="116" spans="1:25" ht="15">
      <c r="A116" s="321">
        <v>2015</v>
      </c>
      <c r="B116" s="5" t="s">
        <v>507</v>
      </c>
      <c r="C116" s="5" t="s">
        <v>145</v>
      </c>
      <c r="D116" s="5" t="s">
        <v>146</v>
      </c>
      <c r="E116" s="5" t="s">
        <v>300</v>
      </c>
      <c r="F116" s="5" t="s">
        <v>147</v>
      </c>
      <c r="G116" s="5" t="s">
        <v>170</v>
      </c>
      <c r="H116" s="3">
        <v>19.64583776906996</v>
      </c>
      <c r="I116" s="3">
        <v>1.8840964628802475</v>
      </c>
      <c r="J116" s="325">
        <v>21.529934231950207</v>
      </c>
      <c r="K116" s="3">
        <v>3.3931085051041845</v>
      </c>
      <c r="L116" s="3">
        <v>4.866788579577676</v>
      </c>
      <c r="M116" s="325">
        <v>8.25989708468186</v>
      </c>
      <c r="N116" s="3">
        <v>3.7817682220587443</v>
      </c>
      <c r="O116" s="3">
        <v>19.948605546576676</v>
      </c>
      <c r="P116" s="3">
        <v>2.9618274034018452</v>
      </c>
      <c r="Q116" s="3">
        <v>2.0064142649136563</v>
      </c>
      <c r="R116" s="3">
        <v>8.113936823065806</v>
      </c>
      <c r="S116" s="3">
        <v>9.377925201665402</v>
      </c>
      <c r="T116" s="3">
        <v>16.267780893552395</v>
      </c>
      <c r="U116" s="3">
        <v>2.992287320730357</v>
      </c>
      <c r="V116" s="325">
        <v>65.45054567596489</v>
      </c>
      <c r="W116" s="325">
        <v>95.24037699259695</v>
      </c>
      <c r="X116" s="3">
        <v>9.571841208580123</v>
      </c>
      <c r="Y116" s="325">
        <v>104.81221820117707</v>
      </c>
    </row>
    <row r="117" spans="1:25" ht="15">
      <c r="A117" s="321">
        <v>2015</v>
      </c>
      <c r="B117" s="5" t="s">
        <v>507</v>
      </c>
      <c r="C117" s="5" t="s">
        <v>145</v>
      </c>
      <c r="D117" s="5" t="s">
        <v>153</v>
      </c>
      <c r="E117" s="5" t="s">
        <v>301</v>
      </c>
      <c r="F117" s="5" t="s">
        <v>147</v>
      </c>
      <c r="G117" s="5" t="s">
        <v>171</v>
      </c>
      <c r="H117" s="3">
        <v>122.89182575437725</v>
      </c>
      <c r="I117" s="3">
        <v>6.411241905613693</v>
      </c>
      <c r="J117" s="325">
        <v>129.30306765999094</v>
      </c>
      <c r="K117" s="3">
        <v>23.259596478828815</v>
      </c>
      <c r="L117" s="3">
        <v>13.90022373289278</v>
      </c>
      <c r="M117" s="325">
        <v>37.159820211721595</v>
      </c>
      <c r="N117" s="3">
        <v>9.556175638498663</v>
      </c>
      <c r="O117" s="3">
        <v>39.33078247684589</v>
      </c>
      <c r="P117" s="3">
        <v>9.826874590070613</v>
      </c>
      <c r="Q117" s="3">
        <v>9.38897668365828</v>
      </c>
      <c r="R117" s="3">
        <v>20.37656169992821</v>
      </c>
      <c r="S117" s="3">
        <v>28.374890669700246</v>
      </c>
      <c r="T117" s="3">
        <v>53.308794502217054</v>
      </c>
      <c r="U117" s="3">
        <v>8.38616047940032</v>
      </c>
      <c r="V117" s="325">
        <v>178.54921674031928</v>
      </c>
      <c r="W117" s="325">
        <v>345.01210461203186</v>
      </c>
      <c r="X117" s="3">
        <v>34.67438059992908</v>
      </c>
      <c r="Y117" s="325">
        <v>379.6864852119609</v>
      </c>
    </row>
    <row r="118" spans="1:25" ht="15">
      <c r="A118" s="321">
        <v>2015</v>
      </c>
      <c r="B118" s="5" t="s">
        <v>507</v>
      </c>
      <c r="C118" s="5" t="s">
        <v>145</v>
      </c>
      <c r="D118" s="5" t="s">
        <v>155</v>
      </c>
      <c r="E118" s="5" t="s">
        <v>302</v>
      </c>
      <c r="F118" s="5" t="s">
        <v>147</v>
      </c>
      <c r="G118" s="5" t="s">
        <v>172</v>
      </c>
      <c r="H118" s="3">
        <v>22.738690530585608</v>
      </c>
      <c r="I118" s="3">
        <v>0.9388279863956264</v>
      </c>
      <c r="J118" s="325">
        <v>23.677518516981234</v>
      </c>
      <c r="K118" s="3">
        <v>1.7251489462518046</v>
      </c>
      <c r="L118" s="3">
        <v>4.743182983797351</v>
      </c>
      <c r="M118" s="325">
        <v>6.468331930049156</v>
      </c>
      <c r="N118" s="3">
        <v>1.9086826979890685</v>
      </c>
      <c r="O118" s="3">
        <v>8.95208585240477</v>
      </c>
      <c r="P118" s="3">
        <v>2.305848547324052</v>
      </c>
      <c r="Q118" s="3">
        <v>1.8179995998774652</v>
      </c>
      <c r="R118" s="3">
        <v>7.439406770201799</v>
      </c>
      <c r="S118" s="3">
        <v>6.701258297555861</v>
      </c>
      <c r="T118" s="3">
        <v>11.985338394830183</v>
      </c>
      <c r="U118" s="3">
        <v>2.2915692546176896</v>
      </c>
      <c r="V118" s="325">
        <v>43.402189414800894</v>
      </c>
      <c r="W118" s="325">
        <v>73.54803986183128</v>
      </c>
      <c r="X118" s="3">
        <v>7.391719572958899</v>
      </c>
      <c r="Y118" s="325">
        <v>80.93975943479019</v>
      </c>
    </row>
    <row r="119" spans="1:25" ht="15">
      <c r="A119" s="321">
        <v>2015</v>
      </c>
      <c r="B119" s="5" t="s">
        <v>507</v>
      </c>
      <c r="C119" s="5" t="s">
        <v>145</v>
      </c>
      <c r="D119" s="5" t="s">
        <v>146</v>
      </c>
      <c r="E119" s="5" t="s">
        <v>303</v>
      </c>
      <c r="F119" s="5" t="s">
        <v>147</v>
      </c>
      <c r="G119" s="5" t="s">
        <v>173</v>
      </c>
      <c r="H119" s="3">
        <v>31.019704019021482</v>
      </c>
      <c r="I119" s="3">
        <v>2.0320069304688317</v>
      </c>
      <c r="J119" s="325">
        <v>33.051710949490314</v>
      </c>
      <c r="K119" s="3">
        <v>6.970425186999109</v>
      </c>
      <c r="L119" s="3">
        <v>6.753869273680091</v>
      </c>
      <c r="M119" s="325">
        <v>13.7242944606792</v>
      </c>
      <c r="N119" s="3">
        <v>7.185444724104309</v>
      </c>
      <c r="O119" s="3">
        <v>24.009352407199152</v>
      </c>
      <c r="P119" s="3">
        <v>4.929104708147353</v>
      </c>
      <c r="Q119" s="3">
        <v>3.441983756719975</v>
      </c>
      <c r="R119" s="3">
        <v>14.823510318206248</v>
      </c>
      <c r="S119" s="3">
        <v>14.339274005139867</v>
      </c>
      <c r="T119" s="3">
        <v>22.784137015307586</v>
      </c>
      <c r="U119" s="3">
        <v>3.9604227754613284</v>
      </c>
      <c r="V119" s="325">
        <v>95.4732297102858</v>
      </c>
      <c r="W119" s="325">
        <v>142.24923512045532</v>
      </c>
      <c r="X119" s="3">
        <v>14.296321934113958</v>
      </c>
      <c r="Y119" s="325">
        <v>156.5455570545693</v>
      </c>
    </row>
    <row r="120" spans="1:25" ht="15">
      <c r="A120" s="321">
        <v>2015</v>
      </c>
      <c r="B120" s="5" t="s">
        <v>507</v>
      </c>
      <c r="C120" s="5" t="s">
        <v>174</v>
      </c>
      <c r="D120" s="5" t="s">
        <v>175</v>
      </c>
      <c r="E120" s="5" t="s">
        <v>304</v>
      </c>
      <c r="F120" s="5" t="s">
        <v>176</v>
      </c>
      <c r="G120" s="5" t="s">
        <v>177</v>
      </c>
      <c r="H120" s="3">
        <v>452.96618680063096</v>
      </c>
      <c r="I120" s="3">
        <v>6.175040661802711</v>
      </c>
      <c r="J120" s="325">
        <v>459.1412274624337</v>
      </c>
      <c r="K120" s="3">
        <v>61.28130610734825</v>
      </c>
      <c r="L120" s="3">
        <v>101.29109585298565</v>
      </c>
      <c r="M120" s="325">
        <v>162.5724019603339</v>
      </c>
      <c r="N120" s="3">
        <v>69.13718941505971</v>
      </c>
      <c r="O120" s="3">
        <v>467.9874877547425</v>
      </c>
      <c r="P120" s="3">
        <v>50.84621477818635</v>
      </c>
      <c r="Q120" s="3">
        <v>54.039416448457835</v>
      </c>
      <c r="R120" s="3">
        <v>110.8012951684677</v>
      </c>
      <c r="S120" s="3">
        <v>176.43456538124605</v>
      </c>
      <c r="T120" s="3">
        <v>263.68761272435813</v>
      </c>
      <c r="U120" s="3">
        <v>31.7338452391036</v>
      </c>
      <c r="V120" s="325">
        <v>1224.667626909622</v>
      </c>
      <c r="W120" s="325">
        <v>1846.3812563323895</v>
      </c>
      <c r="X120" s="3">
        <v>185.56487021716617</v>
      </c>
      <c r="Y120" s="325">
        <v>2031.9461265495556</v>
      </c>
    </row>
    <row r="121" spans="1:25" ht="15">
      <c r="A121" s="321">
        <v>2015</v>
      </c>
      <c r="B121" s="5" t="s">
        <v>507</v>
      </c>
      <c r="C121" s="5" t="s">
        <v>174</v>
      </c>
      <c r="D121" s="5" t="s">
        <v>178</v>
      </c>
      <c r="E121" s="5" t="s">
        <v>305</v>
      </c>
      <c r="F121" s="5" t="s">
        <v>176</v>
      </c>
      <c r="G121" s="5" t="s">
        <v>179</v>
      </c>
      <c r="H121" s="3">
        <v>48.07807049092404</v>
      </c>
      <c r="I121" s="3">
        <v>0</v>
      </c>
      <c r="J121" s="325">
        <v>48.07807049092404</v>
      </c>
      <c r="K121" s="3">
        <v>1.7744881823780827</v>
      </c>
      <c r="L121" s="3">
        <v>20.09347838678989</v>
      </c>
      <c r="M121" s="325">
        <v>21.867966569167972</v>
      </c>
      <c r="N121" s="3">
        <v>9.288545890200314</v>
      </c>
      <c r="O121" s="3">
        <v>26.573732484578695</v>
      </c>
      <c r="P121" s="3">
        <v>9.707493091545794</v>
      </c>
      <c r="Q121" s="3">
        <v>8.134519749782575</v>
      </c>
      <c r="R121" s="3">
        <v>15.968271679307215</v>
      </c>
      <c r="S121" s="3">
        <v>26.239927835945746</v>
      </c>
      <c r="T121" s="3">
        <v>70.09789510723247</v>
      </c>
      <c r="U121" s="3">
        <v>8.92369991951617</v>
      </c>
      <c r="V121" s="325">
        <v>174.93408575810898</v>
      </c>
      <c r="W121" s="325">
        <v>244.880122818201</v>
      </c>
      <c r="X121" s="3">
        <v>24.61092369408299</v>
      </c>
      <c r="Y121" s="325">
        <v>269.49104651228396</v>
      </c>
    </row>
    <row r="122" spans="1:25" ht="15">
      <c r="A122" s="321">
        <v>2015</v>
      </c>
      <c r="B122" s="5" t="s">
        <v>507</v>
      </c>
      <c r="C122" s="5" t="s">
        <v>174</v>
      </c>
      <c r="D122" s="5" t="s">
        <v>175</v>
      </c>
      <c r="E122" s="5" t="s">
        <v>306</v>
      </c>
      <c r="F122" s="5" t="s">
        <v>176</v>
      </c>
      <c r="G122" s="5" t="s">
        <v>180</v>
      </c>
      <c r="H122" s="3">
        <v>608.8811886307433</v>
      </c>
      <c r="I122" s="3">
        <v>7.769085571076403</v>
      </c>
      <c r="J122" s="325">
        <v>616.6502742018197</v>
      </c>
      <c r="K122" s="3">
        <v>31.103673191166692</v>
      </c>
      <c r="L122" s="3">
        <v>56.98746976686199</v>
      </c>
      <c r="M122" s="325">
        <v>88.09114295802868</v>
      </c>
      <c r="N122" s="3">
        <v>21.851771593580903</v>
      </c>
      <c r="O122" s="3">
        <v>117.93155506539276</v>
      </c>
      <c r="P122" s="3">
        <v>14.899755378474516</v>
      </c>
      <c r="Q122" s="3">
        <v>9.778503291664308</v>
      </c>
      <c r="R122" s="3">
        <v>23.227715664535765</v>
      </c>
      <c r="S122" s="3">
        <v>51.79121548666076</v>
      </c>
      <c r="T122" s="3">
        <v>65.2382375357574</v>
      </c>
      <c r="U122" s="3">
        <v>10.263613271716697</v>
      </c>
      <c r="V122" s="325">
        <v>314.9823672877831</v>
      </c>
      <c r="W122" s="325">
        <v>1019.7237844476315</v>
      </c>
      <c r="X122" s="3">
        <v>102.4842031199945</v>
      </c>
      <c r="Y122" s="325">
        <v>1122.2079875676259</v>
      </c>
    </row>
    <row r="123" spans="1:25" ht="15">
      <c r="A123" s="321">
        <v>2015</v>
      </c>
      <c r="B123" s="5" t="s">
        <v>507</v>
      </c>
      <c r="C123" s="5" t="s">
        <v>174</v>
      </c>
      <c r="D123" s="5" t="s">
        <v>175</v>
      </c>
      <c r="E123" s="5" t="s">
        <v>307</v>
      </c>
      <c r="F123" s="5" t="s">
        <v>176</v>
      </c>
      <c r="G123" s="5" t="s">
        <v>181</v>
      </c>
      <c r="H123" s="3">
        <v>261.2320285116324</v>
      </c>
      <c r="I123" s="3">
        <v>0</v>
      </c>
      <c r="J123" s="325">
        <v>261.2320285116324</v>
      </c>
      <c r="K123" s="3">
        <v>27.378711919258876</v>
      </c>
      <c r="L123" s="3">
        <v>38.73234708951735</v>
      </c>
      <c r="M123" s="325">
        <v>66.11105900877622</v>
      </c>
      <c r="N123" s="3">
        <v>20.97939628151851</v>
      </c>
      <c r="O123" s="3">
        <v>142.99655934049682</v>
      </c>
      <c r="P123" s="3">
        <v>21.108318931067164</v>
      </c>
      <c r="Q123" s="3">
        <v>18.825496948549752</v>
      </c>
      <c r="R123" s="3">
        <v>34.18262419043364</v>
      </c>
      <c r="S123" s="3">
        <v>58.486752175352116</v>
      </c>
      <c r="T123" s="3">
        <v>90.60282623536342</v>
      </c>
      <c r="U123" s="3">
        <v>12.884513460785787</v>
      </c>
      <c r="V123" s="325">
        <v>400.06648756356725</v>
      </c>
      <c r="W123" s="325">
        <v>727.4095750839758</v>
      </c>
      <c r="X123" s="3">
        <v>73.10606242916735</v>
      </c>
      <c r="Y123" s="325">
        <v>800.5156375131431</v>
      </c>
    </row>
    <row r="124" spans="1:25" ht="15">
      <c r="A124" s="321">
        <v>2015</v>
      </c>
      <c r="B124" s="5" t="s">
        <v>507</v>
      </c>
      <c r="C124" s="5" t="s">
        <v>174</v>
      </c>
      <c r="D124" s="5" t="s">
        <v>182</v>
      </c>
      <c r="E124" s="5" t="s">
        <v>308</v>
      </c>
      <c r="F124" s="5" t="s">
        <v>176</v>
      </c>
      <c r="G124" s="5" t="s">
        <v>183</v>
      </c>
      <c r="H124" s="3">
        <v>3.2652510160656294</v>
      </c>
      <c r="I124" s="3">
        <v>0</v>
      </c>
      <c r="J124" s="325">
        <v>3.2652510160656294</v>
      </c>
      <c r="K124" s="3">
        <v>0.40013157587383086</v>
      </c>
      <c r="L124" s="3">
        <v>2.435387768244551</v>
      </c>
      <c r="M124" s="325">
        <v>2.835519344118382</v>
      </c>
      <c r="N124" s="3">
        <v>1.4732946209120448</v>
      </c>
      <c r="O124" s="3">
        <v>1.7919702359194973</v>
      </c>
      <c r="P124" s="3">
        <v>1.8668338574181944</v>
      </c>
      <c r="Q124" s="3">
        <v>0.8494255375849462</v>
      </c>
      <c r="R124" s="3">
        <v>2.7694937035270732</v>
      </c>
      <c r="S124" s="3">
        <v>4.773096263630398</v>
      </c>
      <c r="T124" s="3">
        <v>13.310468393789172</v>
      </c>
      <c r="U124" s="3">
        <v>0.9561341060757051</v>
      </c>
      <c r="V124" s="325">
        <v>27.79071671885703</v>
      </c>
      <c r="W124" s="325">
        <v>33.89148707904104</v>
      </c>
      <c r="X124" s="3">
        <v>3.406159686592121</v>
      </c>
      <c r="Y124" s="325">
        <v>37.29764676563316</v>
      </c>
    </row>
    <row r="125" spans="1:25" ht="15">
      <c r="A125" s="321">
        <v>2015</v>
      </c>
      <c r="B125" s="5" t="s">
        <v>507</v>
      </c>
      <c r="C125" s="5" t="s">
        <v>174</v>
      </c>
      <c r="D125" s="5" t="s">
        <v>175</v>
      </c>
      <c r="E125" s="5" t="s">
        <v>309</v>
      </c>
      <c r="F125" s="5" t="s">
        <v>176</v>
      </c>
      <c r="G125" s="5" t="s">
        <v>184</v>
      </c>
      <c r="H125" s="3">
        <v>26.83077907302185</v>
      </c>
      <c r="I125" s="3">
        <v>1.6230646158919164</v>
      </c>
      <c r="J125" s="325">
        <v>28.453843688913768</v>
      </c>
      <c r="K125" s="3">
        <v>1.5716412630415615</v>
      </c>
      <c r="L125" s="3">
        <v>8.913106137744963</v>
      </c>
      <c r="M125" s="325">
        <v>10.484747400786524</v>
      </c>
      <c r="N125" s="3">
        <v>6.188095382026467</v>
      </c>
      <c r="O125" s="3">
        <v>16.516936098498338</v>
      </c>
      <c r="P125" s="3">
        <v>3.927815358261725</v>
      </c>
      <c r="Q125" s="3">
        <v>3.2729288370333434</v>
      </c>
      <c r="R125" s="3">
        <v>7.426469979277215</v>
      </c>
      <c r="S125" s="3">
        <v>11.766547597401253</v>
      </c>
      <c r="T125" s="3">
        <v>32.487312196220955</v>
      </c>
      <c r="U125" s="3">
        <v>2.307652071468208</v>
      </c>
      <c r="V125" s="325">
        <v>83.8937575201875</v>
      </c>
      <c r="W125" s="325">
        <v>122.83234860988779</v>
      </c>
      <c r="X125" s="3">
        <v>12.344887465760884</v>
      </c>
      <c r="Y125" s="325">
        <v>135.17723607564866</v>
      </c>
    </row>
    <row r="126" spans="1:25" ht="15">
      <c r="A126" s="321">
        <v>2015</v>
      </c>
      <c r="B126" s="5" t="s">
        <v>507</v>
      </c>
      <c r="C126" s="5" t="s">
        <v>174</v>
      </c>
      <c r="D126" s="5" t="s">
        <v>178</v>
      </c>
      <c r="E126" s="5" t="s">
        <v>310</v>
      </c>
      <c r="F126" s="5" t="s">
        <v>176</v>
      </c>
      <c r="G126" s="5" t="s">
        <v>185</v>
      </c>
      <c r="H126" s="3">
        <v>66.52235085558603</v>
      </c>
      <c r="I126" s="3">
        <v>0</v>
      </c>
      <c r="J126" s="325">
        <v>66.52235085558603</v>
      </c>
      <c r="K126" s="3">
        <v>2.705535931149156</v>
      </c>
      <c r="L126" s="3">
        <v>31.123443700712798</v>
      </c>
      <c r="M126" s="325">
        <v>33.828979631861955</v>
      </c>
      <c r="N126" s="3">
        <v>23.608474156415575</v>
      </c>
      <c r="O126" s="3">
        <v>71.79231611815972</v>
      </c>
      <c r="P126" s="3">
        <v>11.56681466883443</v>
      </c>
      <c r="Q126" s="3">
        <v>9.941835105749877</v>
      </c>
      <c r="R126" s="3">
        <v>20.737564482819042</v>
      </c>
      <c r="S126" s="3">
        <v>39.02417602159312</v>
      </c>
      <c r="T126" s="3">
        <v>89.88968962080943</v>
      </c>
      <c r="U126" s="3">
        <v>9.46230944325079</v>
      </c>
      <c r="V126" s="325">
        <v>276.02317961763197</v>
      </c>
      <c r="W126" s="325">
        <v>376.37451010507993</v>
      </c>
      <c r="X126" s="3">
        <v>37.826362719894504</v>
      </c>
      <c r="Y126" s="325">
        <v>414.20087282497445</v>
      </c>
    </row>
    <row r="127" spans="1:25" ht="15">
      <c r="A127" s="321">
        <v>2015</v>
      </c>
      <c r="B127" s="5" t="s">
        <v>507</v>
      </c>
      <c r="C127" s="5" t="s">
        <v>174</v>
      </c>
      <c r="D127" s="5" t="s">
        <v>178</v>
      </c>
      <c r="E127" s="5" t="s">
        <v>311</v>
      </c>
      <c r="F127" s="5" t="s">
        <v>176</v>
      </c>
      <c r="G127" s="5" t="s">
        <v>186</v>
      </c>
      <c r="H127" s="3">
        <v>45.90165364091039</v>
      </c>
      <c r="I127" s="3">
        <v>0</v>
      </c>
      <c r="J127" s="325">
        <v>45.90165364091039</v>
      </c>
      <c r="K127" s="3">
        <v>1.8817531409637613</v>
      </c>
      <c r="L127" s="3">
        <v>12.495310669344748</v>
      </c>
      <c r="M127" s="325">
        <v>14.37706381030851</v>
      </c>
      <c r="N127" s="3">
        <v>8.953082403311372</v>
      </c>
      <c r="O127" s="3">
        <v>21.857623623424</v>
      </c>
      <c r="P127" s="3">
        <v>5.691762515938</v>
      </c>
      <c r="Q127" s="3">
        <v>4.585814416515975</v>
      </c>
      <c r="R127" s="3">
        <v>5.543698026714721</v>
      </c>
      <c r="S127" s="3">
        <v>15.975056362149706</v>
      </c>
      <c r="T127" s="3">
        <v>40.276235123065376</v>
      </c>
      <c r="U127" s="3">
        <v>3.39126671892645</v>
      </c>
      <c r="V127" s="325">
        <v>106.2745391900456</v>
      </c>
      <c r="W127" s="325">
        <v>166.5532566412645</v>
      </c>
      <c r="X127" s="3">
        <v>16.73892287781766</v>
      </c>
      <c r="Y127" s="325">
        <v>183.29217951908217</v>
      </c>
    </row>
    <row r="128" spans="1:25" ht="15">
      <c r="A128" s="321">
        <v>2015</v>
      </c>
      <c r="B128" s="5" t="s">
        <v>507</v>
      </c>
      <c r="C128" s="5" t="s">
        <v>174</v>
      </c>
      <c r="D128" s="5" t="s">
        <v>178</v>
      </c>
      <c r="E128" s="5" t="s">
        <v>312</v>
      </c>
      <c r="F128" s="5" t="s">
        <v>176</v>
      </c>
      <c r="G128" s="5" t="s">
        <v>187</v>
      </c>
      <c r="H128" s="3">
        <v>50.81387710403162</v>
      </c>
      <c r="I128" s="3">
        <v>0</v>
      </c>
      <c r="J128" s="325">
        <v>50.81387710403162</v>
      </c>
      <c r="K128" s="3">
        <v>2.56450095031576</v>
      </c>
      <c r="L128" s="3">
        <v>18.58734727422918</v>
      </c>
      <c r="M128" s="325">
        <v>21.151848224544942</v>
      </c>
      <c r="N128" s="3">
        <v>4.928761740148825</v>
      </c>
      <c r="O128" s="3">
        <v>37.2997566771602</v>
      </c>
      <c r="P128" s="3">
        <v>10.183721610912208</v>
      </c>
      <c r="Q128" s="3">
        <v>8.250273996402472</v>
      </c>
      <c r="R128" s="3">
        <v>13.545021909216722</v>
      </c>
      <c r="S128" s="3">
        <v>27.719142482193096</v>
      </c>
      <c r="T128" s="3">
        <v>67.02317257687191</v>
      </c>
      <c r="U128" s="3">
        <v>5.737240190639426</v>
      </c>
      <c r="V128" s="325">
        <v>174.68709118354485</v>
      </c>
      <c r="W128" s="325">
        <v>246.65281651212143</v>
      </c>
      <c r="X128" s="3">
        <v>24.789082822426384</v>
      </c>
      <c r="Y128" s="325">
        <v>271.4418993345478</v>
      </c>
    </row>
    <row r="129" spans="1:25" ht="15">
      <c r="A129" s="321">
        <v>2015</v>
      </c>
      <c r="B129" s="5" t="s">
        <v>507</v>
      </c>
      <c r="C129" s="5" t="s">
        <v>174</v>
      </c>
      <c r="D129" s="5" t="s">
        <v>175</v>
      </c>
      <c r="E129" s="5" t="s">
        <v>313</v>
      </c>
      <c r="F129" s="5" t="s">
        <v>176</v>
      </c>
      <c r="G129" s="5" t="s">
        <v>188</v>
      </c>
      <c r="H129" s="3">
        <v>712.7724278099162</v>
      </c>
      <c r="I129" s="3">
        <v>11.417109670587024</v>
      </c>
      <c r="J129" s="325">
        <v>724.1895374805032</v>
      </c>
      <c r="K129" s="3">
        <v>33.41535227835558</v>
      </c>
      <c r="L129" s="3">
        <v>133.32907899769017</v>
      </c>
      <c r="M129" s="325">
        <v>166.74443127604576</v>
      </c>
      <c r="N129" s="3">
        <v>62.60013111290046</v>
      </c>
      <c r="O129" s="3">
        <v>211.93542340860677</v>
      </c>
      <c r="P129" s="3">
        <v>47.70391304040502</v>
      </c>
      <c r="Q129" s="3">
        <v>37.915036645971114</v>
      </c>
      <c r="R129" s="3">
        <v>70.99169446747169</v>
      </c>
      <c r="S129" s="3">
        <v>165.87760657810682</v>
      </c>
      <c r="T129" s="3">
        <v>382.32521747693806</v>
      </c>
      <c r="U129" s="3">
        <v>30.577013036912113</v>
      </c>
      <c r="V129" s="325">
        <v>1009.9260357673121</v>
      </c>
      <c r="W129" s="325">
        <v>1900.8600045238609</v>
      </c>
      <c r="X129" s="3">
        <v>191.04008926951082</v>
      </c>
      <c r="Y129" s="325">
        <v>2091.9000937933715</v>
      </c>
    </row>
    <row r="130" spans="1:25" ht="15">
      <c r="A130" s="321">
        <v>2015</v>
      </c>
      <c r="B130" s="5" t="s">
        <v>507</v>
      </c>
      <c r="C130" s="5" t="s">
        <v>174</v>
      </c>
      <c r="D130" s="5" t="s">
        <v>182</v>
      </c>
      <c r="E130" s="5" t="s">
        <v>314</v>
      </c>
      <c r="F130" s="5" t="s">
        <v>176</v>
      </c>
      <c r="G130" s="5" t="s">
        <v>189</v>
      </c>
      <c r="H130" s="3">
        <v>8.413729279459398</v>
      </c>
      <c r="I130" s="3">
        <v>0</v>
      </c>
      <c r="J130" s="325">
        <v>8.413729279459398</v>
      </c>
      <c r="K130" s="3">
        <v>0</v>
      </c>
      <c r="L130" s="3">
        <v>4.069861999220557</v>
      </c>
      <c r="M130" s="325">
        <v>4.069861999220557</v>
      </c>
      <c r="N130" s="3">
        <v>2.6746374883669026</v>
      </c>
      <c r="O130" s="3">
        <v>3.6059318967620797</v>
      </c>
      <c r="P130" s="3">
        <v>2.3810014633233645</v>
      </c>
      <c r="Q130" s="3">
        <v>1.6034622898553526</v>
      </c>
      <c r="R130" s="3">
        <v>4.116230150019533</v>
      </c>
      <c r="S130" s="3">
        <v>4.783641234522323</v>
      </c>
      <c r="T130" s="3">
        <v>15.168150013901755</v>
      </c>
      <c r="U130" s="3">
        <v>1.8282966524629378</v>
      </c>
      <c r="V130" s="325">
        <v>36.161351189214244</v>
      </c>
      <c r="W130" s="325">
        <v>48.6449424678942</v>
      </c>
      <c r="X130" s="3">
        <v>4.888910350935528</v>
      </c>
      <c r="Y130" s="325">
        <v>53.53385281882972</v>
      </c>
    </row>
    <row r="131" spans="1:25" ht="15">
      <c r="A131" s="319">
        <v>2016</v>
      </c>
      <c r="B131" s="316" t="s">
        <v>507</v>
      </c>
      <c r="C131" s="322"/>
      <c r="D131" s="322"/>
      <c r="E131" s="316"/>
      <c r="F131" s="322"/>
      <c r="G131" s="316" t="s">
        <v>508</v>
      </c>
      <c r="H131" s="320">
        <v>7413.779657537404</v>
      </c>
      <c r="I131" s="320">
        <v>2826.535762602224</v>
      </c>
      <c r="J131" s="325">
        <v>10240.315420139628</v>
      </c>
      <c r="K131" s="320">
        <v>21031.58656424351</v>
      </c>
      <c r="L131" s="320">
        <v>9481.654097837029</v>
      </c>
      <c r="M131" s="325">
        <v>30513.240662080538</v>
      </c>
      <c r="N131" s="320">
        <v>5442.568268024283</v>
      </c>
      <c r="O131" s="320">
        <v>21461.50224018206</v>
      </c>
      <c r="P131" s="320">
        <v>3594.3737961676056</v>
      </c>
      <c r="Q131" s="320">
        <v>5491.563354705961</v>
      </c>
      <c r="R131" s="320">
        <v>10794.725592223855</v>
      </c>
      <c r="S131" s="320">
        <v>11010.786020329992</v>
      </c>
      <c r="T131" s="320">
        <v>13796.385116041554</v>
      </c>
      <c r="U131" s="320">
        <v>2917.7457252876743</v>
      </c>
      <c r="V131" s="325">
        <v>74509.65011296299</v>
      </c>
      <c r="W131" s="325">
        <v>115263.20619518316</v>
      </c>
      <c r="X131" s="320">
        <v>10758.43787734325</v>
      </c>
      <c r="Y131" s="325">
        <v>126021.64407252641</v>
      </c>
    </row>
    <row r="132" spans="1:25" ht="15">
      <c r="A132" s="321">
        <v>2016</v>
      </c>
      <c r="B132" s="5" t="s">
        <v>507</v>
      </c>
      <c r="C132" s="5" t="s">
        <v>22</v>
      </c>
      <c r="D132" s="5" t="s">
        <v>23</v>
      </c>
      <c r="E132" s="5" t="s">
        <v>190</v>
      </c>
      <c r="F132" s="5" t="s">
        <v>24</v>
      </c>
      <c r="G132" s="5" t="s">
        <v>25</v>
      </c>
      <c r="H132" s="3">
        <v>138.41265078232098</v>
      </c>
      <c r="I132" s="3">
        <v>3.391771436665782</v>
      </c>
      <c r="J132" s="325">
        <v>141.80442221898676</v>
      </c>
      <c r="K132" s="3">
        <v>7252.787681287518</v>
      </c>
      <c r="L132" s="3">
        <v>5006.865070110864</v>
      </c>
      <c r="M132" s="325">
        <v>12259.652751398382</v>
      </c>
      <c r="N132" s="3">
        <v>1841.950066375073</v>
      </c>
      <c r="O132" s="3">
        <v>10035.128724663036</v>
      </c>
      <c r="P132" s="3">
        <v>1729.8477312274506</v>
      </c>
      <c r="Q132" s="3">
        <v>3981.4963797417604</v>
      </c>
      <c r="R132" s="3">
        <v>5297.000671600015</v>
      </c>
      <c r="S132" s="3">
        <v>5126.158620201178</v>
      </c>
      <c r="T132" s="3">
        <v>7261.657240635046</v>
      </c>
      <c r="U132" s="3">
        <v>1373.0648290033791</v>
      </c>
      <c r="V132" s="325">
        <v>36646.30426344694</v>
      </c>
      <c r="W132" s="325">
        <v>49047.761437064306</v>
      </c>
      <c r="X132" s="3">
        <v>4578.020270838695</v>
      </c>
      <c r="Y132" s="325">
        <v>53625.781707903</v>
      </c>
    </row>
    <row r="133" spans="1:25" ht="15">
      <c r="A133" s="321">
        <v>2016</v>
      </c>
      <c r="B133" s="5" t="s">
        <v>507</v>
      </c>
      <c r="C133" s="5" t="s">
        <v>22</v>
      </c>
      <c r="D133" s="5" t="s">
        <v>26</v>
      </c>
      <c r="E133" s="5" t="s">
        <v>191</v>
      </c>
      <c r="F133" s="5" t="s">
        <v>24</v>
      </c>
      <c r="G133" s="5" t="s">
        <v>27</v>
      </c>
      <c r="H133" s="3">
        <v>97.23917590754209</v>
      </c>
      <c r="I133" s="3">
        <v>15.289975421322836</v>
      </c>
      <c r="J133" s="325">
        <v>112.52915132886493</v>
      </c>
      <c r="K133" s="3">
        <v>327.19765918814136</v>
      </c>
      <c r="L133" s="3">
        <v>42.94406022662906</v>
      </c>
      <c r="M133" s="325">
        <v>370.1417194147704</v>
      </c>
      <c r="N133" s="3">
        <v>48.297533988558214</v>
      </c>
      <c r="O133" s="3">
        <v>42.96239644332938</v>
      </c>
      <c r="P133" s="3">
        <v>7.83086811642967</v>
      </c>
      <c r="Q133" s="3">
        <v>4.076657118708096</v>
      </c>
      <c r="R133" s="3">
        <v>23.223344104702544</v>
      </c>
      <c r="S133" s="3">
        <v>47.079723184956606</v>
      </c>
      <c r="T133" s="3">
        <v>168.41813357132892</v>
      </c>
      <c r="U133" s="3">
        <v>5.962773702389874</v>
      </c>
      <c r="V133" s="325">
        <v>347.85143023040337</v>
      </c>
      <c r="W133" s="325">
        <v>830.5223009740388</v>
      </c>
      <c r="X133" s="3">
        <v>77.51929584230821</v>
      </c>
      <c r="Y133" s="325">
        <v>908.041596816347</v>
      </c>
    </row>
    <row r="134" spans="1:25" ht="15">
      <c r="A134" s="321">
        <v>2016</v>
      </c>
      <c r="B134" s="5" t="s">
        <v>507</v>
      </c>
      <c r="C134" s="5" t="s">
        <v>22</v>
      </c>
      <c r="D134" s="5" t="s">
        <v>26</v>
      </c>
      <c r="E134" s="5" t="s">
        <v>192</v>
      </c>
      <c r="F134" s="5" t="s">
        <v>24</v>
      </c>
      <c r="G134" s="5" t="s">
        <v>28</v>
      </c>
      <c r="H134" s="3">
        <v>28.289404711804607</v>
      </c>
      <c r="I134" s="3">
        <v>0.8231166804705295</v>
      </c>
      <c r="J134" s="325">
        <v>29.112521392275138</v>
      </c>
      <c r="K134" s="3">
        <v>622.6445305584132</v>
      </c>
      <c r="L134" s="3">
        <v>451.48244944597286</v>
      </c>
      <c r="M134" s="325">
        <v>1074.126980004386</v>
      </c>
      <c r="N134" s="3">
        <v>224.80544933415877</v>
      </c>
      <c r="O134" s="3">
        <v>1360.8535516659124</v>
      </c>
      <c r="P134" s="3">
        <v>142.65931334866943</v>
      </c>
      <c r="Q134" s="3">
        <v>178.31328636962243</v>
      </c>
      <c r="R134" s="3">
        <v>683.5286150053264</v>
      </c>
      <c r="S134" s="3">
        <v>477.81751950678233</v>
      </c>
      <c r="T134" s="3">
        <v>475.56797336720325</v>
      </c>
      <c r="U134" s="3">
        <v>197.7529595333666</v>
      </c>
      <c r="V134" s="325">
        <v>3741.2986681310417</v>
      </c>
      <c r="W134" s="325">
        <v>4844.538169527703</v>
      </c>
      <c r="X134" s="3">
        <v>452.1795346645503</v>
      </c>
      <c r="Y134" s="325">
        <v>5296.717704192253</v>
      </c>
    </row>
    <row r="135" spans="1:25" ht="15">
      <c r="A135" s="321">
        <v>2016</v>
      </c>
      <c r="B135" s="5" t="s">
        <v>507</v>
      </c>
      <c r="C135" s="5" t="s">
        <v>22</v>
      </c>
      <c r="D135" s="5" t="s">
        <v>29</v>
      </c>
      <c r="E135" s="5" t="s">
        <v>193</v>
      </c>
      <c r="F135" s="5" t="s">
        <v>24</v>
      </c>
      <c r="G135" s="5" t="s">
        <v>30</v>
      </c>
      <c r="H135" s="3">
        <v>57.175593581833944</v>
      </c>
      <c r="I135" s="3">
        <v>0</v>
      </c>
      <c r="J135" s="325">
        <v>57.175593581833944</v>
      </c>
      <c r="K135" s="3">
        <v>240.47098032921</v>
      </c>
      <c r="L135" s="3">
        <v>52.6281726535037</v>
      </c>
      <c r="M135" s="325">
        <v>293.0991529827137</v>
      </c>
      <c r="N135" s="3">
        <v>23.64517863480611</v>
      </c>
      <c r="O135" s="3">
        <v>219.86900291241136</v>
      </c>
      <c r="P135" s="3">
        <v>117.80139272490611</v>
      </c>
      <c r="Q135" s="3">
        <v>20.75127122116192</v>
      </c>
      <c r="R135" s="3">
        <v>75.70418211765141</v>
      </c>
      <c r="S135" s="3">
        <v>64.52071140547154</v>
      </c>
      <c r="T135" s="3">
        <v>80.95891510497847</v>
      </c>
      <c r="U135" s="3">
        <v>15.364530884747237</v>
      </c>
      <c r="V135" s="325">
        <v>618.6151850061341</v>
      </c>
      <c r="W135" s="325">
        <v>968.8899315706817</v>
      </c>
      <c r="X135" s="3">
        <v>90.43425463226572</v>
      </c>
      <c r="Y135" s="325">
        <v>1059.3241862029474</v>
      </c>
    </row>
    <row r="136" spans="1:25" ht="15">
      <c r="A136" s="321">
        <v>2016</v>
      </c>
      <c r="B136" s="5" t="s">
        <v>507</v>
      </c>
      <c r="C136" s="5" t="s">
        <v>22</v>
      </c>
      <c r="D136" s="5" t="s">
        <v>26</v>
      </c>
      <c r="E136" s="5" t="s">
        <v>194</v>
      </c>
      <c r="F136" s="5" t="s">
        <v>24</v>
      </c>
      <c r="G136" s="5" t="s">
        <v>31</v>
      </c>
      <c r="H136" s="3">
        <v>8.743617800279951</v>
      </c>
      <c r="I136" s="3">
        <v>0.002267213545242542</v>
      </c>
      <c r="J136" s="325">
        <v>8.745885013825193</v>
      </c>
      <c r="K136" s="3">
        <v>403.0433161708091</v>
      </c>
      <c r="L136" s="3">
        <v>134.94315557223268</v>
      </c>
      <c r="M136" s="325">
        <v>537.9864717430418</v>
      </c>
      <c r="N136" s="3">
        <v>32.9660311499957</v>
      </c>
      <c r="O136" s="3">
        <v>138.19278304730574</v>
      </c>
      <c r="P136" s="3">
        <v>33.697985641333744</v>
      </c>
      <c r="Q136" s="3">
        <v>16.385075522113397</v>
      </c>
      <c r="R136" s="3">
        <v>88.25668272447578</v>
      </c>
      <c r="S136" s="3">
        <v>83.62598685105057</v>
      </c>
      <c r="T136" s="3">
        <v>183.5849721564952</v>
      </c>
      <c r="U136" s="3">
        <v>17.95170210698046</v>
      </c>
      <c r="V136" s="325">
        <v>594.6612191997506</v>
      </c>
      <c r="W136" s="325">
        <v>1141.3935759566177</v>
      </c>
      <c r="X136" s="3">
        <v>106.53540089570325</v>
      </c>
      <c r="Y136" s="325">
        <v>1247.928976852321</v>
      </c>
    </row>
    <row r="137" spans="1:25" ht="15">
      <c r="A137" s="321">
        <v>2016</v>
      </c>
      <c r="B137" s="5" t="s">
        <v>507</v>
      </c>
      <c r="C137" s="5" t="s">
        <v>22</v>
      </c>
      <c r="D137" s="5" t="s">
        <v>29</v>
      </c>
      <c r="E137" s="5" t="s">
        <v>195</v>
      </c>
      <c r="F137" s="5" t="s">
        <v>24</v>
      </c>
      <c r="G137" s="5" t="s">
        <v>32</v>
      </c>
      <c r="H137" s="3">
        <v>16.362171695595798</v>
      </c>
      <c r="I137" s="3">
        <v>0</v>
      </c>
      <c r="J137" s="325">
        <v>16.362171695595798</v>
      </c>
      <c r="K137" s="3">
        <v>2370.3327099666044</v>
      </c>
      <c r="L137" s="3">
        <v>591.805737687851</v>
      </c>
      <c r="M137" s="325">
        <v>2962.1384476544554</v>
      </c>
      <c r="N137" s="3">
        <v>337.25887114086055</v>
      </c>
      <c r="O137" s="3">
        <v>1666.959116316823</v>
      </c>
      <c r="P137" s="3">
        <v>312.808123019714</v>
      </c>
      <c r="Q137" s="3">
        <v>244.07142755021817</v>
      </c>
      <c r="R137" s="3">
        <v>1171.7808168592412</v>
      </c>
      <c r="S137" s="3">
        <v>1002.9580842810578</v>
      </c>
      <c r="T137" s="3">
        <v>544.7832971654786</v>
      </c>
      <c r="U137" s="3">
        <v>364.96916249304587</v>
      </c>
      <c r="V137" s="325">
        <v>5645.58889882644</v>
      </c>
      <c r="W137" s="325">
        <v>8624.08951817649</v>
      </c>
      <c r="X137" s="3">
        <v>804.9553226277188</v>
      </c>
      <c r="Y137" s="325">
        <v>9429.044840804208</v>
      </c>
    </row>
    <row r="138" spans="1:25" ht="15">
      <c r="A138" s="321">
        <v>2016</v>
      </c>
      <c r="B138" s="5" t="s">
        <v>507</v>
      </c>
      <c r="C138" s="5" t="s">
        <v>22</v>
      </c>
      <c r="D138" s="5" t="s">
        <v>26</v>
      </c>
      <c r="E138" s="5" t="s">
        <v>196</v>
      </c>
      <c r="F138" s="5" t="s">
        <v>24</v>
      </c>
      <c r="G138" s="5" t="s">
        <v>33</v>
      </c>
      <c r="H138" s="3">
        <v>37.201256299203315</v>
      </c>
      <c r="I138" s="3">
        <v>2.4410022712506896</v>
      </c>
      <c r="J138" s="325">
        <v>39.642258570454004</v>
      </c>
      <c r="K138" s="3">
        <v>1135.2478495740952</v>
      </c>
      <c r="L138" s="3">
        <v>140.5032740344277</v>
      </c>
      <c r="M138" s="325">
        <v>1275.751123608523</v>
      </c>
      <c r="N138" s="3">
        <v>24.74137636989583</v>
      </c>
      <c r="O138" s="3">
        <v>153.98988061567374</v>
      </c>
      <c r="P138" s="3">
        <v>68.7462926054335</v>
      </c>
      <c r="Q138" s="3">
        <v>8.09586491234844</v>
      </c>
      <c r="R138" s="3">
        <v>36.114860556663245</v>
      </c>
      <c r="S138" s="3">
        <v>100.96849784815619</v>
      </c>
      <c r="T138" s="3">
        <v>156.69459191567864</v>
      </c>
      <c r="U138" s="3">
        <v>7.80346482851085</v>
      </c>
      <c r="V138" s="325">
        <v>557.1548296523604</v>
      </c>
      <c r="W138" s="325">
        <v>1872.5482118313373</v>
      </c>
      <c r="X138" s="3">
        <v>174.7799169771796</v>
      </c>
      <c r="Y138" s="325">
        <v>2047.3281288085168</v>
      </c>
    </row>
    <row r="139" spans="1:25" ht="15">
      <c r="A139" s="321">
        <v>2016</v>
      </c>
      <c r="B139" s="5" t="s">
        <v>507</v>
      </c>
      <c r="C139" s="5" t="s">
        <v>22</v>
      </c>
      <c r="D139" s="5" t="s">
        <v>29</v>
      </c>
      <c r="E139" s="5" t="s">
        <v>197</v>
      </c>
      <c r="F139" s="5" t="s">
        <v>24</v>
      </c>
      <c r="G139" s="5" t="s">
        <v>34</v>
      </c>
      <c r="H139" s="3">
        <v>0.22213995113636903</v>
      </c>
      <c r="I139" s="3">
        <v>0.28971500936009625</v>
      </c>
      <c r="J139" s="325">
        <v>0.5118549604964653</v>
      </c>
      <c r="K139" s="3">
        <v>2571.403003991991</v>
      </c>
      <c r="L139" s="3">
        <v>517.569153695686</v>
      </c>
      <c r="M139" s="325">
        <v>3088.9721576876773</v>
      </c>
      <c r="N139" s="3">
        <v>330.2403020206753</v>
      </c>
      <c r="O139" s="3">
        <v>1380.1057569853851</v>
      </c>
      <c r="P139" s="3">
        <v>139.7742349242123</v>
      </c>
      <c r="Q139" s="3">
        <v>246.41659983233643</v>
      </c>
      <c r="R139" s="3">
        <v>708.7462181812818</v>
      </c>
      <c r="S139" s="3">
        <v>772.308135896773</v>
      </c>
      <c r="T139" s="3">
        <v>323.32155177162366</v>
      </c>
      <c r="U139" s="3">
        <v>149.92531980992717</v>
      </c>
      <c r="V139" s="325">
        <v>4050.8381194222143</v>
      </c>
      <c r="W139" s="325">
        <v>7140.322132070388</v>
      </c>
      <c r="X139" s="3">
        <v>666.4634328496468</v>
      </c>
      <c r="Y139" s="325">
        <v>7806.785564920035</v>
      </c>
    </row>
    <row r="140" spans="1:25" ht="15">
      <c r="A140" s="321">
        <v>2016</v>
      </c>
      <c r="B140" s="5" t="s">
        <v>507</v>
      </c>
      <c r="C140" s="5" t="s">
        <v>22</v>
      </c>
      <c r="D140" s="5" t="s">
        <v>29</v>
      </c>
      <c r="E140" s="5" t="s">
        <v>198</v>
      </c>
      <c r="F140" s="5" t="s">
        <v>24</v>
      </c>
      <c r="G140" s="5" t="s">
        <v>35</v>
      </c>
      <c r="H140" s="3">
        <v>6.045907998687377</v>
      </c>
      <c r="I140" s="3">
        <v>0</v>
      </c>
      <c r="J140" s="325">
        <v>6.045907998687377</v>
      </c>
      <c r="K140" s="3">
        <v>632.2935055407129</v>
      </c>
      <c r="L140" s="3">
        <v>123.68767870523675</v>
      </c>
      <c r="M140" s="325">
        <v>755.9811842459496</v>
      </c>
      <c r="N140" s="3">
        <v>57.28216883390279</v>
      </c>
      <c r="O140" s="3">
        <v>237.89496601048774</v>
      </c>
      <c r="P140" s="3">
        <v>61.96191022840869</v>
      </c>
      <c r="Q140" s="3">
        <v>14.471823092082033</v>
      </c>
      <c r="R140" s="3">
        <v>101.61471284062773</v>
      </c>
      <c r="S140" s="3">
        <v>118.67172956543244</v>
      </c>
      <c r="T140" s="3">
        <v>98.43851113421175</v>
      </c>
      <c r="U140" s="3">
        <v>25.28151364865324</v>
      </c>
      <c r="V140" s="325">
        <v>715.6173353538064</v>
      </c>
      <c r="W140" s="325">
        <v>1477.6444275984434</v>
      </c>
      <c r="X140" s="3">
        <v>137.92038503770715</v>
      </c>
      <c r="Y140" s="325">
        <v>1615.5648126361505</v>
      </c>
    </row>
    <row r="141" spans="1:25" ht="15">
      <c r="A141" s="321">
        <v>2016</v>
      </c>
      <c r="B141" s="5" t="s">
        <v>507</v>
      </c>
      <c r="C141" s="5" t="s">
        <v>22</v>
      </c>
      <c r="D141" s="5" t="s">
        <v>29</v>
      </c>
      <c r="E141" s="5" t="s">
        <v>199</v>
      </c>
      <c r="F141" s="5" t="s">
        <v>24</v>
      </c>
      <c r="G141" s="5" t="s">
        <v>36</v>
      </c>
      <c r="H141" s="3">
        <v>8.195123146335336</v>
      </c>
      <c r="I141" s="3">
        <v>0</v>
      </c>
      <c r="J141" s="325">
        <v>8.195123146335336</v>
      </c>
      <c r="K141" s="3">
        <v>1196.958345850786</v>
      </c>
      <c r="L141" s="3">
        <v>193.4960041201607</v>
      </c>
      <c r="M141" s="325">
        <v>1390.4543499709466</v>
      </c>
      <c r="N141" s="3">
        <v>107.57556239189292</v>
      </c>
      <c r="O141" s="3">
        <v>386.1358439374859</v>
      </c>
      <c r="P141" s="3">
        <v>61.34472023559292</v>
      </c>
      <c r="Q141" s="3">
        <v>53.44897707711922</v>
      </c>
      <c r="R141" s="3">
        <v>316.6316949473473</v>
      </c>
      <c r="S141" s="3">
        <v>295.56977264222917</v>
      </c>
      <c r="T141" s="3">
        <v>320.5011986160716</v>
      </c>
      <c r="U141" s="3">
        <v>61.00023428915866</v>
      </c>
      <c r="V141" s="325">
        <v>1602.208004136898</v>
      </c>
      <c r="W141" s="325">
        <v>3000.8574772541797</v>
      </c>
      <c r="X141" s="3">
        <v>280.094054412563</v>
      </c>
      <c r="Y141" s="325">
        <v>3280.9515316667425</v>
      </c>
    </row>
    <row r="142" spans="1:25" ht="15">
      <c r="A142" s="321">
        <v>2016</v>
      </c>
      <c r="B142" s="5" t="s">
        <v>507</v>
      </c>
      <c r="C142" s="5" t="s">
        <v>37</v>
      </c>
      <c r="D142" s="5" t="s">
        <v>38</v>
      </c>
      <c r="E142" s="5" t="s">
        <v>200</v>
      </c>
      <c r="F142" s="5" t="s">
        <v>39</v>
      </c>
      <c r="G142" s="5" t="s">
        <v>40</v>
      </c>
      <c r="H142" s="3">
        <v>59.15841630699131</v>
      </c>
      <c r="I142" s="3">
        <v>123.67377779033035</v>
      </c>
      <c r="J142" s="325">
        <v>182.83219409732166</v>
      </c>
      <c r="K142" s="3">
        <v>25.760492532946557</v>
      </c>
      <c r="L142" s="3">
        <v>0.7939547816935573</v>
      </c>
      <c r="M142" s="325">
        <v>26.554447314640115</v>
      </c>
      <c r="N142" s="3">
        <v>34.51677130709563</v>
      </c>
      <c r="O142" s="3">
        <v>34.83031101341111</v>
      </c>
      <c r="P142" s="3">
        <v>6.239442159447004</v>
      </c>
      <c r="Q142" s="3">
        <v>3.420129912652007</v>
      </c>
      <c r="R142" s="3">
        <v>5.642109575470462</v>
      </c>
      <c r="S142" s="3">
        <v>33.682987350024256</v>
      </c>
      <c r="T142" s="3">
        <v>95.49224344426676</v>
      </c>
      <c r="U142" s="3">
        <v>3.23323802709264</v>
      </c>
      <c r="V142" s="325">
        <v>217.05723278945987</v>
      </c>
      <c r="W142" s="325">
        <v>426.44387420142164</v>
      </c>
      <c r="X142" s="3">
        <v>39.80342105876026</v>
      </c>
      <c r="Y142" s="325">
        <v>466.2472952601819</v>
      </c>
    </row>
    <row r="143" spans="1:25" ht="15">
      <c r="A143" s="321">
        <v>2016</v>
      </c>
      <c r="B143" s="5" t="s">
        <v>507</v>
      </c>
      <c r="C143" s="5" t="s">
        <v>37</v>
      </c>
      <c r="D143" s="5" t="s">
        <v>38</v>
      </c>
      <c r="E143" s="5" t="s">
        <v>201</v>
      </c>
      <c r="F143" s="5" t="s">
        <v>39</v>
      </c>
      <c r="G143" s="5" t="s">
        <v>41</v>
      </c>
      <c r="H143" s="3">
        <v>33.62335022927498</v>
      </c>
      <c r="I143" s="3">
        <v>52.60686410032387</v>
      </c>
      <c r="J143" s="325">
        <v>86.23021432959885</v>
      </c>
      <c r="K143" s="3">
        <v>46.04974268658847</v>
      </c>
      <c r="L143" s="3">
        <v>28.37279715477429</v>
      </c>
      <c r="M143" s="325">
        <v>74.42253984136276</v>
      </c>
      <c r="N143" s="3">
        <v>38.24723567787562</v>
      </c>
      <c r="O143" s="3">
        <v>367.73653215128985</v>
      </c>
      <c r="P143" s="3">
        <v>26.719990278580262</v>
      </c>
      <c r="Q143" s="3">
        <v>22.4029216071864</v>
      </c>
      <c r="R143" s="3">
        <v>40.85202720643753</v>
      </c>
      <c r="S143" s="3">
        <v>88.22802588483309</v>
      </c>
      <c r="T143" s="3">
        <v>116.47091835457654</v>
      </c>
      <c r="U143" s="3">
        <v>14.915361105222296</v>
      </c>
      <c r="V143" s="325">
        <v>715.5730122660015</v>
      </c>
      <c r="W143" s="325">
        <v>876.2257664369631</v>
      </c>
      <c r="X143" s="3">
        <v>81.78516619411461</v>
      </c>
      <c r="Y143" s="325">
        <v>958.0109326310777</v>
      </c>
    </row>
    <row r="144" spans="1:25" ht="15">
      <c r="A144" s="321">
        <v>2016</v>
      </c>
      <c r="B144" s="5" t="s">
        <v>507</v>
      </c>
      <c r="C144" s="5" t="s">
        <v>37</v>
      </c>
      <c r="D144" s="5" t="s">
        <v>38</v>
      </c>
      <c r="E144" s="5" t="s">
        <v>202</v>
      </c>
      <c r="F144" s="5" t="s">
        <v>39</v>
      </c>
      <c r="G144" s="5" t="s">
        <v>42</v>
      </c>
      <c r="H144" s="3">
        <v>25.486511461570103</v>
      </c>
      <c r="I144" s="3">
        <v>683.2632997694755</v>
      </c>
      <c r="J144" s="325">
        <v>708.7498112310456</v>
      </c>
      <c r="K144" s="3">
        <v>23.786194688605892</v>
      </c>
      <c r="L144" s="3">
        <v>10.181589826035538</v>
      </c>
      <c r="M144" s="325">
        <v>33.96778451464143</v>
      </c>
      <c r="N144" s="3">
        <v>23.12361511149056</v>
      </c>
      <c r="O144" s="3">
        <v>104.39796728955169</v>
      </c>
      <c r="P144" s="3">
        <v>14.974919934965886</v>
      </c>
      <c r="Q144" s="3">
        <v>10.665035963881518</v>
      </c>
      <c r="R144" s="3">
        <v>16.713411857414727</v>
      </c>
      <c r="S144" s="3">
        <v>93.33232118319692</v>
      </c>
      <c r="T144" s="3">
        <v>58.01165760466213</v>
      </c>
      <c r="U144" s="3">
        <v>8.372968514270566</v>
      </c>
      <c r="V144" s="325">
        <v>329.59189745943405</v>
      </c>
      <c r="W144" s="325">
        <v>1072.309493205121</v>
      </c>
      <c r="X144" s="3">
        <v>100.08723033781817</v>
      </c>
      <c r="Y144" s="325">
        <v>1172.3967235429393</v>
      </c>
    </row>
    <row r="145" spans="1:25" ht="15">
      <c r="A145" s="321">
        <v>2016</v>
      </c>
      <c r="B145" s="5" t="s">
        <v>507</v>
      </c>
      <c r="C145" s="5" t="s">
        <v>37</v>
      </c>
      <c r="D145" s="5" t="s">
        <v>38</v>
      </c>
      <c r="E145" s="5" t="s">
        <v>203</v>
      </c>
      <c r="F145" s="5" t="s">
        <v>39</v>
      </c>
      <c r="G145" s="5" t="s">
        <v>43</v>
      </c>
      <c r="H145" s="3">
        <v>30.104125994908188</v>
      </c>
      <c r="I145" s="3">
        <v>127.82292187097438</v>
      </c>
      <c r="J145" s="325">
        <v>157.92704786588257</v>
      </c>
      <c r="K145" s="3">
        <v>6.737015315243034</v>
      </c>
      <c r="L145" s="3">
        <v>10.875720940848943</v>
      </c>
      <c r="M145" s="325">
        <v>17.612736256091978</v>
      </c>
      <c r="N145" s="3">
        <v>8.161788964729958</v>
      </c>
      <c r="O145" s="3">
        <v>37.794955836261664</v>
      </c>
      <c r="P145" s="3">
        <v>5.974183803646996</v>
      </c>
      <c r="Q145" s="3">
        <v>4.214805509115269</v>
      </c>
      <c r="R145" s="3">
        <v>7.980241828516765</v>
      </c>
      <c r="S145" s="3">
        <v>28.214677013420282</v>
      </c>
      <c r="T145" s="3">
        <v>47.46700541167027</v>
      </c>
      <c r="U145" s="3">
        <v>4.085586300092428</v>
      </c>
      <c r="V145" s="325">
        <v>143.89324466745364</v>
      </c>
      <c r="W145" s="325">
        <v>319.4330287894282</v>
      </c>
      <c r="X145" s="3">
        <v>29.815242085000058</v>
      </c>
      <c r="Y145" s="325">
        <v>349.2482708744283</v>
      </c>
    </row>
    <row r="146" spans="1:25" ht="15">
      <c r="A146" s="321">
        <v>2016</v>
      </c>
      <c r="B146" s="5" t="s">
        <v>507</v>
      </c>
      <c r="C146" s="5" t="s">
        <v>37</v>
      </c>
      <c r="D146" s="5" t="s">
        <v>38</v>
      </c>
      <c r="E146" s="5" t="s">
        <v>204</v>
      </c>
      <c r="F146" s="5" t="s">
        <v>39</v>
      </c>
      <c r="G146" s="5" t="s">
        <v>44</v>
      </c>
      <c r="H146" s="3">
        <v>32.4248638664845</v>
      </c>
      <c r="I146" s="3">
        <v>77.88332020389394</v>
      </c>
      <c r="J146" s="325">
        <v>110.30818407037845</v>
      </c>
      <c r="K146" s="3">
        <v>2.162184812203378</v>
      </c>
      <c r="L146" s="3">
        <v>17.864880116462466</v>
      </c>
      <c r="M146" s="325">
        <v>20.027064928665844</v>
      </c>
      <c r="N146" s="3">
        <v>10.670522423420076</v>
      </c>
      <c r="O146" s="3">
        <v>47.89773393283695</v>
      </c>
      <c r="P146" s="3">
        <v>9.724257552653913</v>
      </c>
      <c r="Q146" s="3">
        <v>7.400737706735517</v>
      </c>
      <c r="R146" s="3">
        <v>12.978340107783342</v>
      </c>
      <c r="S146" s="3">
        <v>31.13086834798932</v>
      </c>
      <c r="T146" s="3">
        <v>59.89502333332102</v>
      </c>
      <c r="U146" s="3">
        <v>5.330659112624746</v>
      </c>
      <c r="V146" s="325">
        <v>185.02814251736487</v>
      </c>
      <c r="W146" s="325">
        <v>315.36339151640914</v>
      </c>
      <c r="X146" s="3">
        <v>29.435390255171942</v>
      </c>
      <c r="Y146" s="325">
        <v>344.7987817715811</v>
      </c>
    </row>
    <row r="147" spans="1:25" ht="15">
      <c r="A147" s="321">
        <v>2016</v>
      </c>
      <c r="B147" s="5" t="s">
        <v>507</v>
      </c>
      <c r="C147" s="5" t="s">
        <v>37</v>
      </c>
      <c r="D147" s="5" t="s">
        <v>38</v>
      </c>
      <c r="E147" s="5" t="s">
        <v>205</v>
      </c>
      <c r="F147" s="5" t="s">
        <v>39</v>
      </c>
      <c r="G147" s="5" t="s">
        <v>45</v>
      </c>
      <c r="H147" s="3">
        <v>24.057218492019786</v>
      </c>
      <c r="I147" s="3">
        <v>291.7510178383394</v>
      </c>
      <c r="J147" s="325">
        <v>315.8082363303592</v>
      </c>
      <c r="K147" s="3">
        <v>3.421958561998477</v>
      </c>
      <c r="L147" s="3">
        <v>14.089551628516244</v>
      </c>
      <c r="M147" s="325">
        <v>17.51151019051472</v>
      </c>
      <c r="N147" s="3">
        <v>9.581825637462572</v>
      </c>
      <c r="O147" s="3">
        <v>56.804101716020405</v>
      </c>
      <c r="P147" s="3">
        <v>6.897587683783115</v>
      </c>
      <c r="Q147" s="3">
        <v>4.521921865736569</v>
      </c>
      <c r="R147" s="3">
        <v>11.440297192546709</v>
      </c>
      <c r="S147" s="3">
        <v>42.740788903621635</v>
      </c>
      <c r="T147" s="3">
        <v>20.050093843076638</v>
      </c>
      <c r="U147" s="3">
        <v>5.250627017353249</v>
      </c>
      <c r="V147" s="325">
        <v>157.2872438596009</v>
      </c>
      <c r="W147" s="325">
        <v>490.6069903804748</v>
      </c>
      <c r="X147" s="3">
        <v>45.792278407220415</v>
      </c>
      <c r="Y147" s="325">
        <v>536.3992687876953</v>
      </c>
    </row>
    <row r="148" spans="1:25" ht="15">
      <c r="A148" s="321">
        <v>2016</v>
      </c>
      <c r="B148" s="5" t="s">
        <v>507</v>
      </c>
      <c r="C148" s="5" t="s">
        <v>46</v>
      </c>
      <c r="D148" s="5" t="s">
        <v>47</v>
      </c>
      <c r="E148" s="5" t="s">
        <v>206</v>
      </c>
      <c r="F148" s="5" t="s">
        <v>48</v>
      </c>
      <c r="G148" s="5" t="s">
        <v>49</v>
      </c>
      <c r="H148" s="3">
        <v>8.539271327935932</v>
      </c>
      <c r="I148" s="3">
        <v>5.802775683010007</v>
      </c>
      <c r="J148" s="325">
        <v>14.34204701094594</v>
      </c>
      <c r="K148" s="3">
        <v>2.208384463450686</v>
      </c>
      <c r="L148" s="3">
        <v>2.054224749647046</v>
      </c>
      <c r="M148" s="325">
        <v>4.262609213097732</v>
      </c>
      <c r="N148" s="3">
        <v>2.755237012607105</v>
      </c>
      <c r="O148" s="3">
        <v>4.845837477729048</v>
      </c>
      <c r="P148" s="3">
        <v>6.214165839509786</v>
      </c>
      <c r="Q148" s="3">
        <v>0.9297403068264032</v>
      </c>
      <c r="R148" s="3">
        <v>2.8486734532901927</v>
      </c>
      <c r="S148" s="3">
        <v>4.3805435582226515</v>
      </c>
      <c r="T148" s="3">
        <v>12.064383839744346</v>
      </c>
      <c r="U148" s="3">
        <v>1.3474724104632956</v>
      </c>
      <c r="V148" s="325">
        <v>35.38605389839283</v>
      </c>
      <c r="W148" s="325">
        <v>53.990710122436504</v>
      </c>
      <c r="X148" s="3">
        <v>5.039385246860806</v>
      </c>
      <c r="Y148" s="325">
        <v>59.03009536929731</v>
      </c>
    </row>
    <row r="149" spans="1:25" ht="15">
      <c r="A149" s="321">
        <v>2016</v>
      </c>
      <c r="B149" s="5" t="s">
        <v>507</v>
      </c>
      <c r="C149" s="5" t="s">
        <v>46</v>
      </c>
      <c r="D149" s="5" t="s">
        <v>47</v>
      </c>
      <c r="E149" s="5" t="s">
        <v>207</v>
      </c>
      <c r="F149" s="5" t="s">
        <v>48</v>
      </c>
      <c r="G149" s="5" t="s">
        <v>50</v>
      </c>
      <c r="H149" s="3">
        <v>20.54687532303023</v>
      </c>
      <c r="I149" s="3">
        <v>6.028229232844881</v>
      </c>
      <c r="J149" s="325">
        <v>26.575104555875107</v>
      </c>
      <c r="K149" s="3">
        <v>4.657808868683363</v>
      </c>
      <c r="L149" s="3">
        <v>2.987393209952133</v>
      </c>
      <c r="M149" s="325">
        <v>7.645202078635496</v>
      </c>
      <c r="N149" s="3">
        <v>1.484303184553383</v>
      </c>
      <c r="O149" s="3">
        <v>7.838517176464453</v>
      </c>
      <c r="P149" s="3">
        <v>1.436955165189881</v>
      </c>
      <c r="Q149" s="3">
        <v>0.7467899323939948</v>
      </c>
      <c r="R149" s="3">
        <v>2.526505145192417</v>
      </c>
      <c r="S149" s="3">
        <v>6.534902199761367</v>
      </c>
      <c r="T149" s="3">
        <v>36.230980278972446</v>
      </c>
      <c r="U149" s="3">
        <v>0.9142172634404729</v>
      </c>
      <c r="V149" s="325">
        <v>57.713170345968415</v>
      </c>
      <c r="W149" s="325">
        <v>91.93347698047901</v>
      </c>
      <c r="X149" s="3">
        <v>8.58088746262884</v>
      </c>
      <c r="Y149" s="325">
        <v>100.51436444310785</v>
      </c>
    </row>
    <row r="150" spans="1:25" ht="15">
      <c r="A150" s="321">
        <v>2016</v>
      </c>
      <c r="B150" s="5" t="s">
        <v>507</v>
      </c>
      <c r="C150" s="5" t="s">
        <v>46</v>
      </c>
      <c r="D150" s="5" t="s">
        <v>51</v>
      </c>
      <c r="E150" s="5" t="s">
        <v>208</v>
      </c>
      <c r="F150" s="5" t="s">
        <v>48</v>
      </c>
      <c r="G150" s="5" t="s">
        <v>52</v>
      </c>
      <c r="H150" s="3">
        <v>32.10816206806925</v>
      </c>
      <c r="I150" s="3">
        <v>12.670673557954014</v>
      </c>
      <c r="J150" s="325">
        <v>44.778835626023266</v>
      </c>
      <c r="K150" s="3">
        <v>43.55886772550121</v>
      </c>
      <c r="L150" s="3">
        <v>10.23058264618843</v>
      </c>
      <c r="M150" s="325">
        <v>53.78945037168964</v>
      </c>
      <c r="N150" s="3">
        <v>41.41979119958842</v>
      </c>
      <c r="O150" s="3">
        <v>149.66086126007363</v>
      </c>
      <c r="P150" s="3">
        <v>13.327431379995323</v>
      </c>
      <c r="Q150" s="3">
        <v>18.151532708648038</v>
      </c>
      <c r="R150" s="3">
        <v>40.46451411456172</v>
      </c>
      <c r="S150" s="3">
        <v>52.91331071028683</v>
      </c>
      <c r="T150" s="3">
        <v>68.1520360229879</v>
      </c>
      <c r="U150" s="3">
        <v>15.496063373177668</v>
      </c>
      <c r="V150" s="325">
        <v>399.58554076931955</v>
      </c>
      <c r="W150" s="325">
        <v>498.15382676703246</v>
      </c>
      <c r="X150" s="3">
        <v>46.49668507015642</v>
      </c>
      <c r="Y150" s="325">
        <v>544.6505118371889</v>
      </c>
    </row>
    <row r="151" spans="1:25" ht="15">
      <c r="A151" s="321">
        <v>2016</v>
      </c>
      <c r="B151" s="5" t="s">
        <v>507</v>
      </c>
      <c r="C151" s="5" t="s">
        <v>46</v>
      </c>
      <c r="D151" s="5" t="s">
        <v>51</v>
      </c>
      <c r="E151" s="5" t="s">
        <v>209</v>
      </c>
      <c r="F151" s="5" t="s">
        <v>48</v>
      </c>
      <c r="G151" s="5" t="s">
        <v>53</v>
      </c>
      <c r="H151" s="3">
        <v>18.91119598491919</v>
      </c>
      <c r="I151" s="3">
        <v>81.09138103446757</v>
      </c>
      <c r="J151" s="325">
        <v>100.00257701938676</v>
      </c>
      <c r="K151" s="3">
        <v>45.48888566047957</v>
      </c>
      <c r="L151" s="3">
        <v>3.291515231785361</v>
      </c>
      <c r="M151" s="325">
        <v>48.78040089226493</v>
      </c>
      <c r="N151" s="3">
        <v>38.850686141063115</v>
      </c>
      <c r="O151" s="3">
        <v>36.786002178865594</v>
      </c>
      <c r="P151" s="3">
        <v>8.645236752235979</v>
      </c>
      <c r="Q151" s="3">
        <v>6.202295212386505</v>
      </c>
      <c r="R151" s="3">
        <v>19.760572934459777</v>
      </c>
      <c r="S151" s="3">
        <v>51.90388351244416</v>
      </c>
      <c r="T151" s="3">
        <v>63.49888766093498</v>
      </c>
      <c r="U151" s="3">
        <v>6.443598383127572</v>
      </c>
      <c r="V151" s="325">
        <v>232.0911627755177</v>
      </c>
      <c r="W151" s="325">
        <v>380.87414068716936</v>
      </c>
      <c r="X151" s="3">
        <v>35.550032980434715</v>
      </c>
      <c r="Y151" s="325">
        <v>416.42417366760407</v>
      </c>
    </row>
    <row r="152" spans="1:25" ht="15">
      <c r="A152" s="321">
        <v>2016</v>
      </c>
      <c r="B152" s="5" t="s">
        <v>507</v>
      </c>
      <c r="C152" s="5" t="s">
        <v>46</v>
      </c>
      <c r="D152" s="5" t="s">
        <v>51</v>
      </c>
      <c r="E152" s="5" t="s">
        <v>210</v>
      </c>
      <c r="F152" s="5" t="s">
        <v>48</v>
      </c>
      <c r="G152" s="5" t="s">
        <v>54</v>
      </c>
      <c r="H152" s="3">
        <v>15.95001531777098</v>
      </c>
      <c r="I152" s="3">
        <v>18.202821484648663</v>
      </c>
      <c r="J152" s="325">
        <v>34.15283680241964</v>
      </c>
      <c r="K152" s="3">
        <v>5.9716036705144475</v>
      </c>
      <c r="L152" s="3">
        <v>7.434902243759906</v>
      </c>
      <c r="M152" s="325">
        <v>13.406505914274353</v>
      </c>
      <c r="N152" s="3">
        <v>9.547597359150174</v>
      </c>
      <c r="O152" s="3">
        <v>50.34725490441958</v>
      </c>
      <c r="P152" s="3">
        <v>3.7359345101584527</v>
      </c>
      <c r="Q152" s="3">
        <v>2.384342166629832</v>
      </c>
      <c r="R152" s="3">
        <v>13.10803431838691</v>
      </c>
      <c r="S152" s="3">
        <v>14.575365742007307</v>
      </c>
      <c r="T152" s="3">
        <v>23.273049396265634</v>
      </c>
      <c r="U152" s="3">
        <v>2.9846027106628052</v>
      </c>
      <c r="V152" s="325">
        <v>119.95618110768069</v>
      </c>
      <c r="W152" s="325">
        <v>167.5155238243747</v>
      </c>
      <c r="X152" s="3">
        <v>15.635565034546676</v>
      </c>
      <c r="Y152" s="325">
        <v>183.15108885892138</v>
      </c>
    </row>
    <row r="153" spans="1:25" ht="15">
      <c r="A153" s="321">
        <v>2016</v>
      </c>
      <c r="B153" s="5" t="s">
        <v>507</v>
      </c>
      <c r="C153" s="5" t="s">
        <v>46</v>
      </c>
      <c r="D153" s="5" t="s">
        <v>51</v>
      </c>
      <c r="E153" s="5" t="s">
        <v>211</v>
      </c>
      <c r="F153" s="5" t="s">
        <v>48</v>
      </c>
      <c r="G153" s="5" t="s">
        <v>55</v>
      </c>
      <c r="H153" s="3">
        <v>28.284583536639275</v>
      </c>
      <c r="I153" s="3">
        <v>504.89230552467825</v>
      </c>
      <c r="J153" s="325">
        <v>533.1768890613175</v>
      </c>
      <c r="K153" s="3">
        <v>0.5051391623054464</v>
      </c>
      <c r="L153" s="3">
        <v>15.07170826062629</v>
      </c>
      <c r="M153" s="325">
        <v>15.576847422931737</v>
      </c>
      <c r="N153" s="3">
        <v>8.87452286647847</v>
      </c>
      <c r="O153" s="3">
        <v>15.196566990773611</v>
      </c>
      <c r="P153" s="3">
        <v>4.3686637424958805</v>
      </c>
      <c r="Q153" s="3">
        <v>2.1242633693719397</v>
      </c>
      <c r="R153" s="3">
        <v>9.073177879622042</v>
      </c>
      <c r="S153" s="3">
        <v>49.46322356465874</v>
      </c>
      <c r="T153" s="3">
        <v>27.81795154386049</v>
      </c>
      <c r="U153" s="3">
        <v>3.781199517303959</v>
      </c>
      <c r="V153" s="325">
        <v>120.69956947456514</v>
      </c>
      <c r="W153" s="325">
        <v>669.4533059588144</v>
      </c>
      <c r="X153" s="3">
        <v>62.485436954997326</v>
      </c>
      <c r="Y153" s="325">
        <v>731.9387429138118</v>
      </c>
    </row>
    <row r="154" spans="1:25" ht="15">
      <c r="A154" s="321">
        <v>2016</v>
      </c>
      <c r="B154" s="5" t="s">
        <v>507</v>
      </c>
      <c r="C154" s="5" t="s">
        <v>56</v>
      </c>
      <c r="D154" s="5" t="s">
        <v>57</v>
      </c>
      <c r="E154" s="5" t="s">
        <v>212</v>
      </c>
      <c r="F154" s="5" t="s">
        <v>58</v>
      </c>
      <c r="G154" s="5" t="s">
        <v>59</v>
      </c>
      <c r="H154" s="3">
        <v>31.24589962031466</v>
      </c>
      <c r="I154" s="3">
        <v>52.62135327130308</v>
      </c>
      <c r="J154" s="325">
        <v>83.86725289161774</v>
      </c>
      <c r="K154" s="3">
        <v>17.781589147804286</v>
      </c>
      <c r="L154" s="3">
        <v>34.99803739103696</v>
      </c>
      <c r="M154" s="325">
        <v>52.77962653884124</v>
      </c>
      <c r="N154" s="3">
        <v>329.6634431581718</v>
      </c>
      <c r="O154" s="3">
        <v>43.968138739802406</v>
      </c>
      <c r="P154" s="3">
        <v>9.886086478711244</v>
      </c>
      <c r="Q154" s="3">
        <v>11.015248429785704</v>
      </c>
      <c r="R154" s="3">
        <v>19.818934507668544</v>
      </c>
      <c r="S154" s="3">
        <v>56.706342643209425</v>
      </c>
      <c r="T154" s="3">
        <v>47.762146269001136</v>
      </c>
      <c r="U154" s="3">
        <v>8.415060700576294</v>
      </c>
      <c r="V154" s="325">
        <v>527.2354009269266</v>
      </c>
      <c r="W154" s="325">
        <v>663.8822803573855</v>
      </c>
      <c r="X154" s="3">
        <v>61.96544853176566</v>
      </c>
      <c r="Y154" s="325">
        <v>725.8477288891512</v>
      </c>
    </row>
    <row r="155" spans="1:25" ht="15">
      <c r="A155" s="321">
        <v>2016</v>
      </c>
      <c r="B155" s="5" t="s">
        <v>507</v>
      </c>
      <c r="C155" s="5" t="s">
        <v>56</v>
      </c>
      <c r="D155" s="5" t="s">
        <v>60</v>
      </c>
      <c r="E155" s="5" t="s">
        <v>213</v>
      </c>
      <c r="F155" s="5" t="s">
        <v>58</v>
      </c>
      <c r="G155" s="5" t="s">
        <v>61</v>
      </c>
      <c r="H155" s="3">
        <v>19.634540782024388</v>
      </c>
      <c r="I155" s="3">
        <v>63.34449782995566</v>
      </c>
      <c r="J155" s="325">
        <v>82.97903861198004</v>
      </c>
      <c r="K155" s="3">
        <v>2.4150744999900815</v>
      </c>
      <c r="L155" s="3">
        <v>8.577414995013857</v>
      </c>
      <c r="M155" s="325">
        <v>10.99248949500394</v>
      </c>
      <c r="N155" s="3">
        <v>60.047016888441455</v>
      </c>
      <c r="O155" s="3">
        <v>9.889285911006942</v>
      </c>
      <c r="P155" s="3">
        <v>2.621577108910692</v>
      </c>
      <c r="Q155" s="3">
        <v>1.3548309312829219</v>
      </c>
      <c r="R155" s="3">
        <v>3.584371028758233</v>
      </c>
      <c r="S155" s="3">
        <v>11.5739722778549</v>
      </c>
      <c r="T155" s="3">
        <v>14.51617001561309</v>
      </c>
      <c r="U155" s="3">
        <v>2.0093399067360025</v>
      </c>
      <c r="V155" s="325">
        <v>105.59656406860422</v>
      </c>
      <c r="W155" s="325">
        <v>199.56809217558822</v>
      </c>
      <c r="X155" s="3">
        <v>18.62728786439661</v>
      </c>
      <c r="Y155" s="325">
        <v>218.19538003998483</v>
      </c>
    </row>
    <row r="156" spans="1:25" ht="15">
      <c r="A156" s="321">
        <v>2016</v>
      </c>
      <c r="B156" s="5" t="s">
        <v>507</v>
      </c>
      <c r="C156" s="5" t="s">
        <v>56</v>
      </c>
      <c r="D156" s="5" t="s">
        <v>47</v>
      </c>
      <c r="E156" s="5" t="s">
        <v>214</v>
      </c>
      <c r="F156" s="5" t="s">
        <v>58</v>
      </c>
      <c r="G156" s="5" t="s">
        <v>62</v>
      </c>
      <c r="H156" s="3">
        <v>4.159840443353816</v>
      </c>
      <c r="I156" s="3">
        <v>0</v>
      </c>
      <c r="J156" s="325">
        <v>4.159840443353816</v>
      </c>
      <c r="K156" s="3">
        <v>6.790193960646052</v>
      </c>
      <c r="L156" s="3">
        <v>2.8482506703803114</v>
      </c>
      <c r="M156" s="325">
        <v>9.638444631026363</v>
      </c>
      <c r="N156" s="3">
        <v>5.880009802887031</v>
      </c>
      <c r="O156" s="3">
        <v>20.352104212334904</v>
      </c>
      <c r="P156" s="3">
        <v>2.483824388062524</v>
      </c>
      <c r="Q156" s="3">
        <v>2.2418724927978744</v>
      </c>
      <c r="R156" s="3">
        <v>8.154668653355182</v>
      </c>
      <c r="S156" s="3">
        <v>10.30401364599484</v>
      </c>
      <c r="T156" s="3">
        <v>32.55413964084595</v>
      </c>
      <c r="U156" s="3">
        <v>1.8949106944891794</v>
      </c>
      <c r="V156" s="325">
        <v>83.86554353076748</v>
      </c>
      <c r="W156" s="325">
        <v>97.66382860514766</v>
      </c>
      <c r="X156" s="3">
        <v>9.115747059237103</v>
      </c>
      <c r="Y156" s="325">
        <v>106.77957566438477</v>
      </c>
    </row>
    <row r="157" spans="1:25" ht="15">
      <c r="A157" s="321">
        <v>2016</v>
      </c>
      <c r="B157" s="5" t="s">
        <v>507</v>
      </c>
      <c r="C157" s="5" t="s">
        <v>56</v>
      </c>
      <c r="D157" s="5" t="s">
        <v>63</v>
      </c>
      <c r="E157" s="5" t="s">
        <v>215</v>
      </c>
      <c r="F157" s="5" t="s">
        <v>58</v>
      </c>
      <c r="G157" s="5" t="s">
        <v>64</v>
      </c>
      <c r="H157" s="3">
        <v>51.11417420521104</v>
      </c>
      <c r="I157" s="3">
        <v>229.80924558736342</v>
      </c>
      <c r="J157" s="325">
        <v>280.92341979257446</v>
      </c>
      <c r="K157" s="3">
        <v>11.491150099449209</v>
      </c>
      <c r="L157" s="3">
        <v>8.817404627287642</v>
      </c>
      <c r="M157" s="325">
        <v>20.30855472673685</v>
      </c>
      <c r="N157" s="3">
        <v>8.612411950275613</v>
      </c>
      <c r="O157" s="3">
        <v>55.42733601955193</v>
      </c>
      <c r="P157" s="3">
        <v>7.1818724293605</v>
      </c>
      <c r="Q157" s="3">
        <v>4.391241922564299</v>
      </c>
      <c r="R157" s="3">
        <v>16.1152081321206</v>
      </c>
      <c r="S157" s="3">
        <v>34.513388665861854</v>
      </c>
      <c r="T157" s="3">
        <v>32.122223915207385</v>
      </c>
      <c r="U157" s="3">
        <v>5.752541681611269</v>
      </c>
      <c r="V157" s="325">
        <v>164.11622471655346</v>
      </c>
      <c r="W157" s="325">
        <v>465.34819923586474</v>
      </c>
      <c r="X157" s="3">
        <v>43.43467319774957</v>
      </c>
      <c r="Y157" s="325">
        <v>508.78287243361433</v>
      </c>
    </row>
    <row r="158" spans="1:25" ht="15">
      <c r="A158" s="321">
        <v>2016</v>
      </c>
      <c r="B158" s="5" t="s">
        <v>507</v>
      </c>
      <c r="C158" s="5" t="s">
        <v>56</v>
      </c>
      <c r="D158" s="5" t="s">
        <v>47</v>
      </c>
      <c r="E158" s="5" t="s">
        <v>216</v>
      </c>
      <c r="F158" s="5" t="s">
        <v>58</v>
      </c>
      <c r="G158" s="5" t="s">
        <v>65</v>
      </c>
      <c r="H158" s="3">
        <v>32.18752994208925</v>
      </c>
      <c r="I158" s="3">
        <v>13.923473474481519</v>
      </c>
      <c r="J158" s="325">
        <v>46.11100341657077</v>
      </c>
      <c r="K158" s="3">
        <v>3.915669855942035</v>
      </c>
      <c r="L158" s="3">
        <v>13.559770298183174</v>
      </c>
      <c r="M158" s="325">
        <v>17.47544015412521</v>
      </c>
      <c r="N158" s="3">
        <v>7.440462668225563</v>
      </c>
      <c r="O158" s="3">
        <v>34.81717012824723</v>
      </c>
      <c r="P158" s="3">
        <v>8.548366489501774</v>
      </c>
      <c r="Q158" s="3">
        <v>5.946060611948277</v>
      </c>
      <c r="R158" s="3">
        <v>16.562014016388602</v>
      </c>
      <c r="S158" s="3">
        <v>17.653590550143505</v>
      </c>
      <c r="T158" s="3">
        <v>24.479801429572483</v>
      </c>
      <c r="U158" s="3">
        <v>7.233724073031007</v>
      </c>
      <c r="V158" s="325">
        <v>122.68118996705844</v>
      </c>
      <c r="W158" s="325">
        <v>186.26763353775442</v>
      </c>
      <c r="X158" s="3">
        <v>17.385849570957152</v>
      </c>
      <c r="Y158" s="325">
        <v>203.65348310871158</v>
      </c>
    </row>
    <row r="159" spans="1:25" ht="15">
      <c r="A159" s="321">
        <v>2016</v>
      </c>
      <c r="B159" s="5" t="s">
        <v>507</v>
      </c>
      <c r="C159" s="5" t="s">
        <v>56</v>
      </c>
      <c r="D159" s="5" t="s">
        <v>47</v>
      </c>
      <c r="E159" s="5" t="s">
        <v>217</v>
      </c>
      <c r="F159" s="5" t="s">
        <v>58</v>
      </c>
      <c r="G159" s="5" t="s">
        <v>66</v>
      </c>
      <c r="H159" s="3">
        <v>67.77487169108909</v>
      </c>
      <c r="I159" s="3">
        <v>5.4912492471081045</v>
      </c>
      <c r="J159" s="325">
        <v>73.26612093819719</v>
      </c>
      <c r="K159" s="3">
        <v>5.467769315803782</v>
      </c>
      <c r="L159" s="3">
        <v>9.329220794733514</v>
      </c>
      <c r="M159" s="325">
        <v>14.796990110537296</v>
      </c>
      <c r="N159" s="3">
        <v>3.004898913959164</v>
      </c>
      <c r="O159" s="3">
        <v>17.49607918490223</v>
      </c>
      <c r="P159" s="3">
        <v>2.4291582442582134</v>
      </c>
      <c r="Q159" s="3">
        <v>1.4886156673743065</v>
      </c>
      <c r="R159" s="3">
        <v>6.318170590855324</v>
      </c>
      <c r="S159" s="3">
        <v>10.031038851436916</v>
      </c>
      <c r="T159" s="3">
        <v>31.143311637294218</v>
      </c>
      <c r="U159" s="3">
        <v>2.3131469300992564</v>
      </c>
      <c r="V159" s="325">
        <v>74.22442002017962</v>
      </c>
      <c r="W159" s="325">
        <v>162.28753106891412</v>
      </c>
      <c r="X159" s="3">
        <v>15.147594613286836</v>
      </c>
      <c r="Y159" s="325">
        <v>177.43512568220095</v>
      </c>
    </row>
    <row r="160" spans="1:25" ht="15">
      <c r="A160" s="321">
        <v>2016</v>
      </c>
      <c r="B160" s="5" t="s">
        <v>507</v>
      </c>
      <c r="C160" s="5" t="s">
        <v>56</v>
      </c>
      <c r="D160" s="5" t="s">
        <v>63</v>
      </c>
      <c r="E160" s="5" t="s">
        <v>218</v>
      </c>
      <c r="F160" s="5" t="s">
        <v>58</v>
      </c>
      <c r="G160" s="5" t="s">
        <v>67</v>
      </c>
      <c r="H160" s="3">
        <v>16.10466314718073</v>
      </c>
      <c r="I160" s="3">
        <v>231.00485282242886</v>
      </c>
      <c r="J160" s="325">
        <v>247.1095159696096</v>
      </c>
      <c r="K160" s="3">
        <v>24.3735614014847</v>
      </c>
      <c r="L160" s="3">
        <v>3.8691316102372824</v>
      </c>
      <c r="M160" s="325">
        <v>28.242693011721983</v>
      </c>
      <c r="N160" s="3">
        <v>25.084882260730435</v>
      </c>
      <c r="O160" s="3">
        <v>92.85800216530846</v>
      </c>
      <c r="P160" s="3">
        <v>10.479940469008838</v>
      </c>
      <c r="Q160" s="3">
        <v>8.615543796102028</v>
      </c>
      <c r="R160" s="3">
        <v>39.73805969085137</v>
      </c>
      <c r="S160" s="3">
        <v>50.531449521385206</v>
      </c>
      <c r="T160" s="3">
        <v>32.89547581312113</v>
      </c>
      <c r="U160" s="3">
        <v>10.805370084592607</v>
      </c>
      <c r="V160" s="325">
        <v>271.0087238011001</v>
      </c>
      <c r="W160" s="325">
        <v>546.3609327824316</v>
      </c>
      <c r="X160" s="3">
        <v>50.99624023986892</v>
      </c>
      <c r="Y160" s="325">
        <v>597.3571730223006</v>
      </c>
    </row>
    <row r="161" spans="1:25" ht="15">
      <c r="A161" s="321">
        <v>2016</v>
      </c>
      <c r="B161" s="5" t="s">
        <v>507</v>
      </c>
      <c r="C161" s="5" t="s">
        <v>56</v>
      </c>
      <c r="D161" s="5" t="s">
        <v>57</v>
      </c>
      <c r="E161" s="5" t="s">
        <v>219</v>
      </c>
      <c r="F161" s="5" t="s">
        <v>58</v>
      </c>
      <c r="G161" s="5" t="s">
        <v>68</v>
      </c>
      <c r="H161" s="3">
        <v>20.89875272565423</v>
      </c>
      <c r="I161" s="3">
        <v>10.153926660530647</v>
      </c>
      <c r="J161" s="325">
        <v>31.052679386184877</v>
      </c>
      <c r="K161" s="3">
        <v>1.2226475897941291</v>
      </c>
      <c r="L161" s="3">
        <v>9.083193242548631</v>
      </c>
      <c r="M161" s="325">
        <v>10.30584083234276</v>
      </c>
      <c r="N161" s="3">
        <v>3.5256761123279947</v>
      </c>
      <c r="O161" s="3">
        <v>27.920218968743228</v>
      </c>
      <c r="P161" s="3">
        <v>8.352788497390442</v>
      </c>
      <c r="Q161" s="3">
        <v>3.7509360019487983</v>
      </c>
      <c r="R161" s="3">
        <v>7.572805910189521</v>
      </c>
      <c r="S161" s="3">
        <v>11.254709290076583</v>
      </c>
      <c r="T161" s="3">
        <v>14.651423725237663</v>
      </c>
      <c r="U161" s="3">
        <v>3.387748317830151</v>
      </c>
      <c r="V161" s="325">
        <v>80.41630682374438</v>
      </c>
      <c r="W161" s="325">
        <v>121.77482704227202</v>
      </c>
      <c r="X161" s="3">
        <v>11.366219585632631</v>
      </c>
      <c r="Y161" s="325">
        <v>133.14104662790464</v>
      </c>
    </row>
    <row r="162" spans="1:25" ht="15">
      <c r="A162" s="321">
        <v>2016</v>
      </c>
      <c r="B162" s="5" t="s">
        <v>507</v>
      </c>
      <c r="C162" s="5" t="s">
        <v>56</v>
      </c>
      <c r="D162" s="5" t="s">
        <v>57</v>
      </c>
      <c r="E162" s="5" t="s">
        <v>220</v>
      </c>
      <c r="F162" s="5" t="s">
        <v>58</v>
      </c>
      <c r="G162" s="5" t="s">
        <v>69</v>
      </c>
      <c r="H162" s="3">
        <v>11.258974643705438</v>
      </c>
      <c r="I162" s="3">
        <v>0.8521250308430811</v>
      </c>
      <c r="J162" s="325">
        <v>12.11109967454852</v>
      </c>
      <c r="K162" s="3">
        <v>2.8244651234557887</v>
      </c>
      <c r="L162" s="3">
        <v>2.71431395153203</v>
      </c>
      <c r="M162" s="325">
        <v>5.5387790749878185</v>
      </c>
      <c r="N162" s="3">
        <v>1.1191450839418922</v>
      </c>
      <c r="O162" s="3">
        <v>6.2255029876171095</v>
      </c>
      <c r="P162" s="3">
        <v>2.6756895995272187</v>
      </c>
      <c r="Q162" s="3">
        <v>0.7335879801227841</v>
      </c>
      <c r="R162" s="3">
        <v>2.0222580948011752</v>
      </c>
      <c r="S162" s="3">
        <v>5.7269264692340425</v>
      </c>
      <c r="T162" s="3">
        <v>28.398891525405485</v>
      </c>
      <c r="U162" s="3">
        <v>1.203710158005807</v>
      </c>
      <c r="V162" s="325">
        <v>48.105711898655514</v>
      </c>
      <c r="W162" s="325">
        <v>65.75559064819186</v>
      </c>
      <c r="X162" s="3">
        <v>6.137495740649881</v>
      </c>
      <c r="Y162" s="325">
        <v>71.89308638884174</v>
      </c>
    </row>
    <row r="163" spans="1:25" ht="15">
      <c r="A163" s="321">
        <v>2016</v>
      </c>
      <c r="B163" s="5" t="s">
        <v>507</v>
      </c>
      <c r="C163" s="5" t="s">
        <v>56</v>
      </c>
      <c r="D163" s="5" t="s">
        <v>57</v>
      </c>
      <c r="E163" s="5" t="s">
        <v>221</v>
      </c>
      <c r="F163" s="5" t="s">
        <v>58</v>
      </c>
      <c r="G163" s="5" t="s">
        <v>70</v>
      </c>
      <c r="H163" s="3">
        <v>40.996605206130816</v>
      </c>
      <c r="I163" s="3">
        <v>0</v>
      </c>
      <c r="J163" s="325">
        <v>40.996605206130816</v>
      </c>
      <c r="K163" s="3">
        <v>5.467018590269712</v>
      </c>
      <c r="L163" s="3">
        <v>16.17682770282032</v>
      </c>
      <c r="M163" s="325">
        <v>21.64384629309003</v>
      </c>
      <c r="N163" s="3">
        <v>3.919552149618788</v>
      </c>
      <c r="O163" s="3">
        <v>45.62873183331649</v>
      </c>
      <c r="P163" s="3">
        <v>6.328141896342501</v>
      </c>
      <c r="Q163" s="3">
        <v>4.6528420341524415</v>
      </c>
      <c r="R163" s="3">
        <v>12.372753867979503</v>
      </c>
      <c r="S163" s="3">
        <v>17.027753823464597</v>
      </c>
      <c r="T163" s="3">
        <v>32.25175530744148</v>
      </c>
      <c r="U163" s="3">
        <v>5.066611061692832</v>
      </c>
      <c r="V163" s="325">
        <v>127.24814197400863</v>
      </c>
      <c r="W163" s="325">
        <v>189.8885934732295</v>
      </c>
      <c r="X163" s="3">
        <v>17.723822752582784</v>
      </c>
      <c r="Y163" s="325">
        <v>207.61241622581227</v>
      </c>
    </row>
    <row r="164" spans="1:25" ht="15">
      <c r="A164" s="321">
        <v>2016</v>
      </c>
      <c r="B164" s="5" t="s">
        <v>507</v>
      </c>
      <c r="C164" s="5" t="s">
        <v>71</v>
      </c>
      <c r="D164" s="5" t="s">
        <v>72</v>
      </c>
      <c r="E164" s="5" t="s">
        <v>222</v>
      </c>
      <c r="F164" s="5" t="s">
        <v>73</v>
      </c>
      <c r="G164" s="5" t="s">
        <v>74</v>
      </c>
      <c r="H164" s="3">
        <v>32.75257351254141</v>
      </c>
      <c r="I164" s="3">
        <v>0</v>
      </c>
      <c r="J164" s="325">
        <v>32.75257351254141</v>
      </c>
      <c r="K164" s="3">
        <v>4.590353206692101</v>
      </c>
      <c r="L164" s="3">
        <v>13.33930270794254</v>
      </c>
      <c r="M164" s="325">
        <v>17.92965591463464</v>
      </c>
      <c r="N164" s="3">
        <v>53.507266358675665</v>
      </c>
      <c r="O164" s="3">
        <v>4.243020277836351</v>
      </c>
      <c r="P164" s="3">
        <v>1.0980983265480457</v>
      </c>
      <c r="Q164" s="3">
        <v>0.6115544035453977</v>
      </c>
      <c r="R164" s="3">
        <v>1.528387464285287</v>
      </c>
      <c r="S164" s="3">
        <v>6.201156811802591</v>
      </c>
      <c r="T164" s="3">
        <v>4.604045503466365</v>
      </c>
      <c r="U164" s="3">
        <v>0.7050085138261628</v>
      </c>
      <c r="V164" s="325">
        <v>72.49853765998587</v>
      </c>
      <c r="W164" s="325">
        <v>123.18076708716191</v>
      </c>
      <c r="X164" s="3">
        <v>11.497447226538297</v>
      </c>
      <c r="Y164" s="325">
        <v>134.6782143137002</v>
      </c>
    </row>
    <row r="165" spans="1:25" ht="15">
      <c r="A165" s="321">
        <v>2016</v>
      </c>
      <c r="B165" s="5" t="s">
        <v>507</v>
      </c>
      <c r="C165" s="5" t="s">
        <v>71</v>
      </c>
      <c r="D165" s="5" t="s">
        <v>75</v>
      </c>
      <c r="E165" s="5" t="s">
        <v>223</v>
      </c>
      <c r="F165" s="5" t="s">
        <v>73</v>
      </c>
      <c r="G165" s="5" t="s">
        <v>76</v>
      </c>
      <c r="H165" s="3">
        <v>16.145461167966776</v>
      </c>
      <c r="I165" s="3">
        <v>0.0012723570766035195</v>
      </c>
      <c r="J165" s="325">
        <v>16.14673352504338</v>
      </c>
      <c r="K165" s="3">
        <v>4.192738521310924</v>
      </c>
      <c r="L165" s="3">
        <v>1.466956218819183</v>
      </c>
      <c r="M165" s="325">
        <v>5.6596947401301065</v>
      </c>
      <c r="N165" s="3">
        <v>1.8955555916777618</v>
      </c>
      <c r="O165" s="3">
        <v>9.574454227315387</v>
      </c>
      <c r="P165" s="3">
        <v>2.0812512894334474</v>
      </c>
      <c r="Q165" s="3">
        <v>0.8171250293796936</v>
      </c>
      <c r="R165" s="3">
        <v>4.854783281295937</v>
      </c>
      <c r="S165" s="3">
        <v>5.137763033645773</v>
      </c>
      <c r="T165" s="3">
        <v>17.82316377858628</v>
      </c>
      <c r="U165" s="3">
        <v>1.2731638217359635</v>
      </c>
      <c r="V165" s="325">
        <v>43.45726005307024</v>
      </c>
      <c r="W165" s="325">
        <v>65.26368831824374</v>
      </c>
      <c r="X165" s="3">
        <v>6.091582557829805</v>
      </c>
      <c r="Y165" s="325">
        <v>71.35527087607355</v>
      </c>
    </row>
    <row r="166" spans="1:25" ht="15">
      <c r="A166" s="321">
        <v>2016</v>
      </c>
      <c r="B166" s="5" t="s">
        <v>507</v>
      </c>
      <c r="C166" s="5" t="s">
        <v>71</v>
      </c>
      <c r="D166" s="5" t="s">
        <v>72</v>
      </c>
      <c r="E166" s="5" t="s">
        <v>224</v>
      </c>
      <c r="F166" s="5" t="s">
        <v>73</v>
      </c>
      <c r="G166" s="5" t="s">
        <v>77</v>
      </c>
      <c r="H166" s="3">
        <v>10.00070352289164</v>
      </c>
      <c r="I166" s="3">
        <v>0.850171559707335</v>
      </c>
      <c r="J166" s="325">
        <v>10.850875082598975</v>
      </c>
      <c r="K166" s="3">
        <v>0.37008306758625104</v>
      </c>
      <c r="L166" s="3">
        <v>4.674262116331198</v>
      </c>
      <c r="M166" s="325">
        <v>5.044345183917449</v>
      </c>
      <c r="N166" s="3">
        <v>1.3425796992820893</v>
      </c>
      <c r="O166" s="3">
        <v>5.502544334195428</v>
      </c>
      <c r="P166" s="3">
        <v>2.5594464489626563</v>
      </c>
      <c r="Q166" s="3">
        <v>1.4725045084116608</v>
      </c>
      <c r="R166" s="3">
        <v>3.605119119762919</v>
      </c>
      <c r="S166" s="3">
        <v>5.836079510298352</v>
      </c>
      <c r="T166" s="3">
        <v>20.648260161975983</v>
      </c>
      <c r="U166" s="3">
        <v>2.236761600115557</v>
      </c>
      <c r="V166" s="325">
        <v>43.203295383004644</v>
      </c>
      <c r="W166" s="325">
        <v>59.09851564952107</v>
      </c>
      <c r="X166" s="3">
        <v>5.516137631829481</v>
      </c>
      <c r="Y166" s="325">
        <v>64.61465328135056</v>
      </c>
    </row>
    <row r="167" spans="1:25" ht="15">
      <c r="A167" s="321">
        <v>2016</v>
      </c>
      <c r="B167" s="5" t="s">
        <v>507</v>
      </c>
      <c r="C167" s="5" t="s">
        <v>71</v>
      </c>
      <c r="D167" s="5" t="s">
        <v>72</v>
      </c>
      <c r="E167" s="5" t="s">
        <v>225</v>
      </c>
      <c r="F167" s="5" t="s">
        <v>73</v>
      </c>
      <c r="G167" s="5" t="s">
        <v>78</v>
      </c>
      <c r="H167" s="3">
        <v>4.995192851583827</v>
      </c>
      <c r="I167" s="3">
        <v>0</v>
      </c>
      <c r="J167" s="325">
        <v>4.995192851583827</v>
      </c>
      <c r="K167" s="3">
        <v>4.581491307236974</v>
      </c>
      <c r="L167" s="3">
        <v>1.0805597870155461</v>
      </c>
      <c r="M167" s="325">
        <v>5.66205109425252</v>
      </c>
      <c r="N167" s="3">
        <v>2.876475250879647</v>
      </c>
      <c r="O167" s="3">
        <v>11.49503891618078</v>
      </c>
      <c r="P167" s="3">
        <v>3.3909078860392867</v>
      </c>
      <c r="Q167" s="3">
        <v>2.3342104235937433</v>
      </c>
      <c r="R167" s="3">
        <v>5.182109223779619</v>
      </c>
      <c r="S167" s="3">
        <v>6.893739309083452</v>
      </c>
      <c r="T167" s="3">
        <v>14.470022480409014</v>
      </c>
      <c r="U167" s="3">
        <v>2.440145290084594</v>
      </c>
      <c r="V167" s="325">
        <v>49.082648780050135</v>
      </c>
      <c r="W167" s="325">
        <v>59.73989272588648</v>
      </c>
      <c r="X167" s="3">
        <v>5.576002489487049</v>
      </c>
      <c r="Y167" s="325">
        <v>65.31589521537353</v>
      </c>
    </row>
    <row r="168" spans="1:25" ht="15">
      <c r="A168" s="321">
        <v>2016</v>
      </c>
      <c r="B168" s="5" t="s">
        <v>507</v>
      </c>
      <c r="C168" s="5" t="s">
        <v>71</v>
      </c>
      <c r="D168" s="5" t="s">
        <v>60</v>
      </c>
      <c r="E168" s="5" t="s">
        <v>226</v>
      </c>
      <c r="F168" s="5" t="s">
        <v>73</v>
      </c>
      <c r="G168" s="5" t="s">
        <v>79</v>
      </c>
      <c r="H168" s="3">
        <v>4.982818829454113</v>
      </c>
      <c r="I168" s="3">
        <v>0</v>
      </c>
      <c r="J168" s="325">
        <v>4.982818829454113</v>
      </c>
      <c r="K168" s="3">
        <v>0.36443037642173315</v>
      </c>
      <c r="L168" s="3">
        <v>2.905533206360145</v>
      </c>
      <c r="M168" s="325">
        <v>3.2699635827818785</v>
      </c>
      <c r="N168" s="3">
        <v>9.769771749125749</v>
      </c>
      <c r="O168" s="3">
        <v>2.421500568697063</v>
      </c>
      <c r="P168" s="3">
        <v>0.7110794448740895</v>
      </c>
      <c r="Q168" s="3">
        <v>0.24370490736363412</v>
      </c>
      <c r="R168" s="3">
        <v>1.761256235335862</v>
      </c>
      <c r="S168" s="3">
        <v>3.1397283998701595</v>
      </c>
      <c r="T168" s="3">
        <v>10.581400128046457</v>
      </c>
      <c r="U168" s="3">
        <v>0.838305650443391</v>
      </c>
      <c r="V168" s="325">
        <v>29.466747083756406</v>
      </c>
      <c r="W168" s="325">
        <v>37.7195294959924</v>
      </c>
      <c r="X168" s="3">
        <v>3.520665685440645</v>
      </c>
      <c r="Y168" s="325">
        <v>41.240195181433045</v>
      </c>
    </row>
    <row r="169" spans="1:25" ht="15">
      <c r="A169" s="321">
        <v>2016</v>
      </c>
      <c r="B169" s="5" t="s">
        <v>507</v>
      </c>
      <c r="C169" s="5" t="s">
        <v>71</v>
      </c>
      <c r="D169" s="5" t="s">
        <v>75</v>
      </c>
      <c r="E169" s="5" t="s">
        <v>227</v>
      </c>
      <c r="F169" s="5" t="s">
        <v>73</v>
      </c>
      <c r="G169" s="5" t="s">
        <v>80</v>
      </c>
      <c r="H169" s="3">
        <v>141.38907001499388</v>
      </c>
      <c r="I169" s="3">
        <v>0.0019470944728914776</v>
      </c>
      <c r="J169" s="325">
        <v>141.39101710946676</v>
      </c>
      <c r="K169" s="3">
        <v>36.62102155033664</v>
      </c>
      <c r="L169" s="3">
        <v>6.610521357314006</v>
      </c>
      <c r="M169" s="325">
        <v>43.23154290765065</v>
      </c>
      <c r="N169" s="3">
        <v>19.038562946967442</v>
      </c>
      <c r="O169" s="3">
        <v>55.25157837486745</v>
      </c>
      <c r="P169" s="3">
        <v>6.646958716675864</v>
      </c>
      <c r="Q169" s="3">
        <v>11.318357533967404</v>
      </c>
      <c r="R169" s="3">
        <v>23.14921182296051</v>
      </c>
      <c r="S169" s="3">
        <v>26.66269396836574</v>
      </c>
      <c r="T169" s="3">
        <v>22.623337663071904</v>
      </c>
      <c r="U169" s="3">
        <v>8.423833695608131</v>
      </c>
      <c r="V169" s="325">
        <v>173.11453472248445</v>
      </c>
      <c r="W169" s="325">
        <v>357.73709473960184</v>
      </c>
      <c r="X169" s="3">
        <v>33.390467237741156</v>
      </c>
      <c r="Y169" s="325">
        <v>391.127561977343</v>
      </c>
    </row>
    <row r="170" spans="1:25" ht="15">
      <c r="A170" s="321">
        <v>2016</v>
      </c>
      <c r="B170" s="5" t="s">
        <v>507</v>
      </c>
      <c r="C170" s="5" t="s">
        <v>71</v>
      </c>
      <c r="D170" s="5" t="s">
        <v>75</v>
      </c>
      <c r="E170" s="5" t="s">
        <v>228</v>
      </c>
      <c r="F170" s="5" t="s">
        <v>73</v>
      </c>
      <c r="G170" s="5" t="s">
        <v>81</v>
      </c>
      <c r="H170" s="3">
        <v>46.404861592127325</v>
      </c>
      <c r="I170" s="3">
        <v>0</v>
      </c>
      <c r="J170" s="325">
        <v>46.404861592127325</v>
      </c>
      <c r="K170" s="3">
        <v>119.90258073001698</v>
      </c>
      <c r="L170" s="3">
        <v>51.75337676296817</v>
      </c>
      <c r="M170" s="325">
        <v>171.65595749298515</v>
      </c>
      <c r="N170" s="3">
        <v>5.890491117639443</v>
      </c>
      <c r="O170" s="3">
        <v>32.02314007020224</v>
      </c>
      <c r="P170" s="3">
        <v>2.8404747387700797</v>
      </c>
      <c r="Q170" s="3">
        <v>3.669777799268076</v>
      </c>
      <c r="R170" s="3">
        <v>9.29173754183327</v>
      </c>
      <c r="S170" s="3">
        <v>19.75344460323231</v>
      </c>
      <c r="T170" s="3">
        <v>16.21872439979276</v>
      </c>
      <c r="U170" s="3">
        <v>4.285596498058793</v>
      </c>
      <c r="V170" s="325">
        <v>93.97338676879697</v>
      </c>
      <c r="W170" s="325">
        <v>312.03420585390944</v>
      </c>
      <c r="X170" s="3">
        <v>29.12465070250416</v>
      </c>
      <c r="Y170" s="325">
        <v>341.1588565564136</v>
      </c>
    </row>
    <row r="171" spans="1:25" ht="15">
      <c r="A171" s="321">
        <v>2016</v>
      </c>
      <c r="B171" s="5" t="s">
        <v>507</v>
      </c>
      <c r="C171" s="5" t="s">
        <v>71</v>
      </c>
      <c r="D171" s="5" t="s">
        <v>60</v>
      </c>
      <c r="E171" s="5" t="s">
        <v>229</v>
      </c>
      <c r="F171" s="5" t="s">
        <v>73</v>
      </c>
      <c r="G171" s="5" t="s">
        <v>82</v>
      </c>
      <c r="H171" s="3">
        <v>17.00648162844916</v>
      </c>
      <c r="I171" s="3">
        <v>0.29008571892129315</v>
      </c>
      <c r="J171" s="325">
        <v>17.296567347370452</v>
      </c>
      <c r="K171" s="3">
        <v>13.684003125979498</v>
      </c>
      <c r="L171" s="3">
        <v>10.52355835991031</v>
      </c>
      <c r="M171" s="325">
        <v>24.20756148588981</v>
      </c>
      <c r="N171" s="3">
        <v>140.88674846349187</v>
      </c>
      <c r="O171" s="3">
        <v>18.17382156235365</v>
      </c>
      <c r="P171" s="3">
        <v>9.738821136081205</v>
      </c>
      <c r="Q171" s="3">
        <v>1.6854896750738284</v>
      </c>
      <c r="R171" s="3">
        <v>8.035324736503727</v>
      </c>
      <c r="S171" s="3">
        <v>21.537533678160454</v>
      </c>
      <c r="T171" s="3">
        <v>27.248740374311744</v>
      </c>
      <c r="U171" s="3">
        <v>3.631220084206569</v>
      </c>
      <c r="V171" s="325">
        <v>230.93769971018307</v>
      </c>
      <c r="W171" s="325">
        <v>272.4418285434433</v>
      </c>
      <c r="X171" s="3">
        <v>25.429177135772985</v>
      </c>
      <c r="Y171" s="325">
        <v>297.8710056792163</v>
      </c>
    </row>
    <row r="172" spans="1:25" ht="15">
      <c r="A172" s="321">
        <v>2016</v>
      </c>
      <c r="B172" s="5" t="s">
        <v>507</v>
      </c>
      <c r="C172" s="5" t="s">
        <v>71</v>
      </c>
      <c r="D172" s="5" t="s">
        <v>60</v>
      </c>
      <c r="E172" s="5" t="s">
        <v>230</v>
      </c>
      <c r="F172" s="5" t="s">
        <v>73</v>
      </c>
      <c r="G172" s="5" t="s">
        <v>83</v>
      </c>
      <c r="H172" s="3">
        <v>6.819564107856772</v>
      </c>
      <c r="I172" s="3">
        <v>0</v>
      </c>
      <c r="J172" s="325">
        <v>6.819564107856772</v>
      </c>
      <c r="K172" s="3">
        <v>1.270483979276007</v>
      </c>
      <c r="L172" s="3">
        <v>3.798471710902248</v>
      </c>
      <c r="M172" s="325">
        <v>5.068955690178255</v>
      </c>
      <c r="N172" s="3">
        <v>24.016703451516378</v>
      </c>
      <c r="O172" s="3">
        <v>1.4046448691820048</v>
      </c>
      <c r="P172" s="3">
        <v>0.5448564632314479</v>
      </c>
      <c r="Q172" s="3">
        <v>0.3120938102271414</v>
      </c>
      <c r="R172" s="3">
        <v>0.6159404620335378</v>
      </c>
      <c r="S172" s="3">
        <v>3.2864094462254236</v>
      </c>
      <c r="T172" s="3">
        <v>9.690906823450101</v>
      </c>
      <c r="U172" s="3">
        <v>0.49107351298946184</v>
      </c>
      <c r="V172" s="325">
        <v>40.36262883885549</v>
      </c>
      <c r="W172" s="325">
        <v>52.25114863689052</v>
      </c>
      <c r="X172" s="3">
        <v>4.877018045792548</v>
      </c>
      <c r="Y172" s="325">
        <v>57.128166682683066</v>
      </c>
    </row>
    <row r="173" spans="1:25" ht="15">
      <c r="A173" s="321">
        <v>2016</v>
      </c>
      <c r="B173" s="5" t="s">
        <v>507</v>
      </c>
      <c r="C173" s="5" t="s">
        <v>71</v>
      </c>
      <c r="D173" s="5" t="s">
        <v>84</v>
      </c>
      <c r="E173" s="5" t="s">
        <v>231</v>
      </c>
      <c r="F173" s="5" t="s">
        <v>73</v>
      </c>
      <c r="G173" s="5" t="s">
        <v>85</v>
      </c>
      <c r="H173" s="3">
        <v>37.985403545385594</v>
      </c>
      <c r="I173" s="3">
        <v>5.92662398969166</v>
      </c>
      <c r="J173" s="325">
        <v>43.91202753507726</v>
      </c>
      <c r="K173" s="3">
        <v>9.508129023032282</v>
      </c>
      <c r="L173" s="3">
        <v>10.062554227769471</v>
      </c>
      <c r="M173" s="325">
        <v>19.570683250801753</v>
      </c>
      <c r="N173" s="3">
        <v>9.601059634451286</v>
      </c>
      <c r="O173" s="3">
        <v>31.942106599834165</v>
      </c>
      <c r="P173" s="3">
        <v>17.623559096488833</v>
      </c>
      <c r="Q173" s="3">
        <v>8.955183610133618</v>
      </c>
      <c r="R173" s="3">
        <v>22.78672537005977</v>
      </c>
      <c r="S173" s="3">
        <v>20.581934104645377</v>
      </c>
      <c r="T173" s="3">
        <v>27.396395709561613</v>
      </c>
      <c r="U173" s="3">
        <v>7.114352934528519</v>
      </c>
      <c r="V173" s="325">
        <v>146.00131705970315</v>
      </c>
      <c r="W173" s="325">
        <v>209.48402784558215</v>
      </c>
      <c r="X173" s="3">
        <v>19.552821531408384</v>
      </c>
      <c r="Y173" s="325">
        <v>229.03684937699052</v>
      </c>
    </row>
    <row r="174" spans="1:25" ht="15">
      <c r="A174" s="321">
        <v>2016</v>
      </c>
      <c r="B174" s="5" t="s">
        <v>507</v>
      </c>
      <c r="C174" s="5" t="s">
        <v>71</v>
      </c>
      <c r="D174" s="5" t="s">
        <v>84</v>
      </c>
      <c r="E174" s="5" t="s">
        <v>232</v>
      </c>
      <c r="F174" s="5" t="s">
        <v>73</v>
      </c>
      <c r="G174" s="5" t="s">
        <v>86</v>
      </c>
      <c r="H174" s="3">
        <v>14.029743939730707</v>
      </c>
      <c r="I174" s="3">
        <v>0</v>
      </c>
      <c r="J174" s="325">
        <v>14.029743939730707</v>
      </c>
      <c r="K174" s="3">
        <v>0.9721308490418089</v>
      </c>
      <c r="L174" s="3">
        <v>4.698078098609831</v>
      </c>
      <c r="M174" s="325">
        <v>5.67020894765164</v>
      </c>
      <c r="N174" s="3">
        <v>1.7011211961326813</v>
      </c>
      <c r="O174" s="3">
        <v>7.642666730313117</v>
      </c>
      <c r="P174" s="3">
        <v>4.678252506081737</v>
      </c>
      <c r="Q174" s="3">
        <v>1.557362965657654</v>
      </c>
      <c r="R174" s="3">
        <v>9.674336036254399</v>
      </c>
      <c r="S174" s="3">
        <v>5.84425088878082</v>
      </c>
      <c r="T174" s="3">
        <v>11.441945970371965</v>
      </c>
      <c r="U174" s="3">
        <v>3.530794677184305</v>
      </c>
      <c r="V174" s="325">
        <v>46.07073097077668</v>
      </c>
      <c r="W174" s="325">
        <v>65.77068385815903</v>
      </c>
      <c r="X174" s="3">
        <v>6.138904510778367</v>
      </c>
      <c r="Y174" s="325">
        <v>71.90958836893739</v>
      </c>
    </row>
    <row r="175" spans="1:25" ht="15">
      <c r="A175" s="321">
        <v>2016</v>
      </c>
      <c r="B175" s="5" t="s">
        <v>507</v>
      </c>
      <c r="C175" s="5" t="s">
        <v>71</v>
      </c>
      <c r="D175" s="5" t="s">
        <v>75</v>
      </c>
      <c r="E175" s="5" t="s">
        <v>233</v>
      </c>
      <c r="F175" s="5" t="s">
        <v>73</v>
      </c>
      <c r="G175" s="5" t="s">
        <v>87</v>
      </c>
      <c r="H175" s="3">
        <v>3.792399787895723</v>
      </c>
      <c r="I175" s="3">
        <v>0</v>
      </c>
      <c r="J175" s="325">
        <v>3.792399787895723</v>
      </c>
      <c r="K175" s="3">
        <v>1.531011522714713</v>
      </c>
      <c r="L175" s="3">
        <v>1.3856977820649046</v>
      </c>
      <c r="M175" s="325">
        <v>2.9167093047796175</v>
      </c>
      <c r="N175" s="3">
        <v>0.9301506038146274</v>
      </c>
      <c r="O175" s="3">
        <v>2.8473181782682224</v>
      </c>
      <c r="P175" s="3">
        <v>0.6971382592927169</v>
      </c>
      <c r="Q175" s="3">
        <v>0.422055559023408</v>
      </c>
      <c r="R175" s="3">
        <v>1.3841590323619093</v>
      </c>
      <c r="S175" s="3">
        <v>3.0299217722001255</v>
      </c>
      <c r="T175" s="3">
        <v>15.020722647760227</v>
      </c>
      <c r="U175" s="3">
        <v>0.5785041746556088</v>
      </c>
      <c r="V175" s="325">
        <v>24.909970227376846</v>
      </c>
      <c r="W175" s="325">
        <v>31.619079320052183</v>
      </c>
      <c r="X175" s="3">
        <v>2.951261827885767</v>
      </c>
      <c r="Y175" s="325">
        <v>34.57034114793795</v>
      </c>
    </row>
    <row r="176" spans="1:25" ht="25.5">
      <c r="A176" s="321">
        <v>2016</v>
      </c>
      <c r="B176" s="5" t="s">
        <v>507</v>
      </c>
      <c r="C176" s="5" t="s">
        <v>71</v>
      </c>
      <c r="D176" s="5" t="s">
        <v>75</v>
      </c>
      <c r="E176" s="5" t="s">
        <v>234</v>
      </c>
      <c r="F176" s="5" t="s">
        <v>73</v>
      </c>
      <c r="G176" s="5" t="s">
        <v>88</v>
      </c>
      <c r="H176" s="3">
        <v>98.38472262390466</v>
      </c>
      <c r="I176" s="3">
        <v>0.00668191556108604</v>
      </c>
      <c r="J176" s="325">
        <v>98.39140453946575</v>
      </c>
      <c r="K176" s="3">
        <v>384.07731721763196</v>
      </c>
      <c r="L176" s="3">
        <v>76.44875638605072</v>
      </c>
      <c r="M176" s="325">
        <v>460.5260736036827</v>
      </c>
      <c r="N176" s="3">
        <v>15.447720597544645</v>
      </c>
      <c r="O176" s="3">
        <v>58.04162545392858</v>
      </c>
      <c r="P176" s="3">
        <v>8.090570697752874</v>
      </c>
      <c r="Q176" s="3">
        <v>8.57280320708554</v>
      </c>
      <c r="R176" s="3">
        <v>22.359662748199202</v>
      </c>
      <c r="S176" s="3">
        <v>48.94408406987562</v>
      </c>
      <c r="T176" s="3">
        <v>38.54596468863507</v>
      </c>
      <c r="U176" s="3">
        <v>5.716031115481319</v>
      </c>
      <c r="V176" s="325">
        <v>205.71846257850285</v>
      </c>
      <c r="W176" s="325">
        <v>764.6359407216513</v>
      </c>
      <c r="X176" s="3">
        <v>71.36959432750521</v>
      </c>
      <c r="Y176" s="325">
        <v>836.0055350491565</v>
      </c>
    </row>
    <row r="177" spans="1:25" ht="15">
      <c r="A177" s="321">
        <v>2016</v>
      </c>
      <c r="B177" s="5" t="s">
        <v>507</v>
      </c>
      <c r="C177" s="5" t="s">
        <v>71</v>
      </c>
      <c r="D177" s="5" t="s">
        <v>75</v>
      </c>
      <c r="E177" s="5" t="s">
        <v>235</v>
      </c>
      <c r="F177" s="5" t="s">
        <v>73</v>
      </c>
      <c r="G177" s="5" t="s">
        <v>89</v>
      </c>
      <c r="H177" s="3">
        <v>268.83979121034537</v>
      </c>
      <c r="I177" s="3">
        <v>2.3350032165579884</v>
      </c>
      <c r="J177" s="325">
        <v>271.17479442690336</v>
      </c>
      <c r="K177" s="3">
        <v>124.32024879214892</v>
      </c>
      <c r="L177" s="3">
        <v>34.28021827635682</v>
      </c>
      <c r="M177" s="325">
        <v>158.60046706850574</v>
      </c>
      <c r="N177" s="3">
        <v>24.427792043716646</v>
      </c>
      <c r="O177" s="3">
        <v>91.84216555689652</v>
      </c>
      <c r="P177" s="3">
        <v>12.908645641044226</v>
      </c>
      <c r="Q177" s="3">
        <v>10.866893951396216</v>
      </c>
      <c r="R177" s="3">
        <v>27.66270505811876</v>
      </c>
      <c r="S177" s="3">
        <v>51.8370891104718</v>
      </c>
      <c r="T177" s="3">
        <v>98.55133998451055</v>
      </c>
      <c r="U177" s="3">
        <v>9.996894201713175</v>
      </c>
      <c r="V177" s="325">
        <v>328.0935255478679</v>
      </c>
      <c r="W177" s="325">
        <v>757.868787043277</v>
      </c>
      <c r="X177" s="3">
        <v>70.73796169417432</v>
      </c>
      <c r="Y177" s="325">
        <v>828.6067487374514</v>
      </c>
    </row>
    <row r="178" spans="1:25" ht="15">
      <c r="A178" s="321">
        <v>2016</v>
      </c>
      <c r="B178" s="5" t="s">
        <v>507</v>
      </c>
      <c r="C178" s="5" t="s">
        <v>71</v>
      </c>
      <c r="D178" s="5" t="s">
        <v>84</v>
      </c>
      <c r="E178" s="5" t="s">
        <v>236</v>
      </c>
      <c r="F178" s="5" t="s">
        <v>73</v>
      </c>
      <c r="G178" s="5" t="s">
        <v>90</v>
      </c>
      <c r="H178" s="3">
        <v>9.16846139761399</v>
      </c>
      <c r="I178" s="3">
        <v>0</v>
      </c>
      <c r="J178" s="325">
        <v>9.16846139761399</v>
      </c>
      <c r="K178" s="3">
        <v>5.2274297149633036</v>
      </c>
      <c r="L178" s="3">
        <v>0.21543843146411668</v>
      </c>
      <c r="M178" s="325">
        <v>5.44286814642742</v>
      </c>
      <c r="N178" s="3">
        <v>8.411466003896841</v>
      </c>
      <c r="O178" s="3">
        <v>7.85895139496084</v>
      </c>
      <c r="P178" s="3">
        <v>1.9167275956541594</v>
      </c>
      <c r="Q178" s="3">
        <v>0.8072291638814928</v>
      </c>
      <c r="R178" s="3">
        <v>2.3508938212177277</v>
      </c>
      <c r="S178" s="3">
        <v>5.386816242524356</v>
      </c>
      <c r="T178" s="3">
        <v>18.97697386367563</v>
      </c>
      <c r="U178" s="3">
        <v>1.296794590675755</v>
      </c>
      <c r="V178" s="325">
        <v>47.0058526764868</v>
      </c>
      <c r="W178" s="325">
        <v>61.617182220528214</v>
      </c>
      <c r="X178" s="3">
        <v>5.75122494834952</v>
      </c>
      <c r="Y178" s="325">
        <v>67.36840716887774</v>
      </c>
    </row>
    <row r="179" spans="1:25" ht="15">
      <c r="A179" s="321">
        <v>2016</v>
      </c>
      <c r="B179" s="5" t="s">
        <v>507</v>
      </c>
      <c r="C179" s="5" t="s">
        <v>71</v>
      </c>
      <c r="D179" s="5" t="s">
        <v>72</v>
      </c>
      <c r="E179" s="5" t="s">
        <v>237</v>
      </c>
      <c r="F179" s="5" t="s">
        <v>73</v>
      </c>
      <c r="G179" s="5" t="s">
        <v>91</v>
      </c>
      <c r="H179" s="3">
        <v>11.775254527130922</v>
      </c>
      <c r="I179" s="3">
        <v>5.188944077328095</v>
      </c>
      <c r="J179" s="325">
        <v>16.964198604459018</v>
      </c>
      <c r="K179" s="3">
        <v>3.8074207606148036</v>
      </c>
      <c r="L179" s="3">
        <v>5.974542799688766</v>
      </c>
      <c r="M179" s="325">
        <v>9.78196356030357</v>
      </c>
      <c r="N179" s="3">
        <v>2.865847074934188</v>
      </c>
      <c r="O179" s="3">
        <v>23.162344308524887</v>
      </c>
      <c r="P179" s="3">
        <v>2.406152155610252</v>
      </c>
      <c r="Q179" s="3">
        <v>1.7835933937566968</v>
      </c>
      <c r="R179" s="3">
        <v>4.087145006896994</v>
      </c>
      <c r="S179" s="3">
        <v>10.834926046033804</v>
      </c>
      <c r="T179" s="3">
        <v>43.2066163110855</v>
      </c>
      <c r="U179" s="3">
        <v>1.9532783268967093</v>
      </c>
      <c r="V179" s="325">
        <v>90.29990262373903</v>
      </c>
      <c r="W179" s="325">
        <v>117.04606478850161</v>
      </c>
      <c r="X179" s="3">
        <v>10.924846344133815</v>
      </c>
      <c r="Y179" s="325">
        <v>127.97091113263542</v>
      </c>
    </row>
    <row r="180" spans="1:25" ht="15">
      <c r="A180" s="321">
        <v>2016</v>
      </c>
      <c r="B180" s="5" t="s">
        <v>507</v>
      </c>
      <c r="C180" s="5" t="s">
        <v>71</v>
      </c>
      <c r="D180" s="5" t="s">
        <v>72</v>
      </c>
      <c r="E180" s="5" t="s">
        <v>238</v>
      </c>
      <c r="F180" s="5" t="s">
        <v>73</v>
      </c>
      <c r="G180" s="5" t="s">
        <v>92</v>
      </c>
      <c r="H180" s="3">
        <v>48.38020535986543</v>
      </c>
      <c r="I180" s="3">
        <v>0.10259673399882321</v>
      </c>
      <c r="J180" s="325">
        <v>48.48280209386425</v>
      </c>
      <c r="K180" s="3">
        <v>85.36457866930054</v>
      </c>
      <c r="L180" s="3">
        <v>33.25215686170705</v>
      </c>
      <c r="M180" s="325">
        <v>118.61673553100759</v>
      </c>
      <c r="N180" s="3">
        <v>23.986932216224094</v>
      </c>
      <c r="O180" s="3">
        <v>136.2461679978626</v>
      </c>
      <c r="P180" s="3">
        <v>12.078817751012542</v>
      </c>
      <c r="Q180" s="3">
        <v>17.411744785780595</v>
      </c>
      <c r="R180" s="3">
        <v>38.864118010779485</v>
      </c>
      <c r="S180" s="3">
        <v>47.283182569912825</v>
      </c>
      <c r="T180" s="3">
        <v>36.225028321780364</v>
      </c>
      <c r="U180" s="3">
        <v>15.084926034547196</v>
      </c>
      <c r="V180" s="325">
        <v>327.18091768789975</v>
      </c>
      <c r="W180" s="325">
        <v>494.28045531277155</v>
      </c>
      <c r="X180" s="3">
        <v>46.13515230057534</v>
      </c>
      <c r="Y180" s="325">
        <v>540.4156076133469</v>
      </c>
    </row>
    <row r="181" spans="1:25" ht="15">
      <c r="A181" s="321">
        <v>2016</v>
      </c>
      <c r="B181" s="5" t="s">
        <v>507</v>
      </c>
      <c r="C181" s="5" t="s">
        <v>93</v>
      </c>
      <c r="D181" s="5" t="s">
        <v>94</v>
      </c>
      <c r="E181" s="5" t="s">
        <v>239</v>
      </c>
      <c r="F181" s="5" t="s">
        <v>95</v>
      </c>
      <c r="G181" s="5" t="s">
        <v>96</v>
      </c>
      <c r="H181" s="3">
        <v>4.22866077471953</v>
      </c>
      <c r="I181" s="3">
        <v>0</v>
      </c>
      <c r="J181" s="325">
        <v>4.22866077471953</v>
      </c>
      <c r="K181" s="3">
        <v>0.7948996949290795</v>
      </c>
      <c r="L181" s="3">
        <v>1.0207633857144591</v>
      </c>
      <c r="M181" s="325">
        <v>1.8156630806435388</v>
      </c>
      <c r="N181" s="3">
        <v>1.8200495011144153</v>
      </c>
      <c r="O181" s="3">
        <v>1.1455574294202333</v>
      </c>
      <c r="P181" s="3">
        <v>0.3888401314873075</v>
      </c>
      <c r="Q181" s="3">
        <v>0.22420067752427766</v>
      </c>
      <c r="R181" s="3">
        <v>0.6772368608746026</v>
      </c>
      <c r="S181" s="3">
        <v>1.669580889705619</v>
      </c>
      <c r="T181" s="3">
        <v>7.91296821081666</v>
      </c>
      <c r="U181" s="3">
        <v>0.2889393260467052</v>
      </c>
      <c r="V181" s="325">
        <v>14.127373026989822</v>
      </c>
      <c r="W181" s="325">
        <v>20.17169688235289</v>
      </c>
      <c r="X181" s="3">
        <v>1.8827859726711418</v>
      </c>
      <c r="Y181" s="325">
        <v>22.05448285502403</v>
      </c>
    </row>
    <row r="182" spans="1:25" ht="15">
      <c r="A182" s="321">
        <v>2016</v>
      </c>
      <c r="B182" s="5" t="s">
        <v>507</v>
      </c>
      <c r="C182" s="5" t="s">
        <v>93</v>
      </c>
      <c r="D182" s="5" t="s">
        <v>97</v>
      </c>
      <c r="E182" s="5" t="s">
        <v>240</v>
      </c>
      <c r="F182" s="5" t="s">
        <v>95</v>
      </c>
      <c r="G182" s="5" t="s">
        <v>98</v>
      </c>
      <c r="H182" s="3">
        <v>24.96614807528536</v>
      </c>
      <c r="I182" s="3">
        <v>0</v>
      </c>
      <c r="J182" s="325">
        <v>24.96614807528536</v>
      </c>
      <c r="K182" s="3">
        <v>1.4425380682620528</v>
      </c>
      <c r="L182" s="3">
        <v>5.04622051035159</v>
      </c>
      <c r="M182" s="325">
        <v>6.488758578613643</v>
      </c>
      <c r="N182" s="3">
        <v>1.470811906204821</v>
      </c>
      <c r="O182" s="3">
        <v>6.7096750606410795</v>
      </c>
      <c r="P182" s="3">
        <v>3.1677826035032517</v>
      </c>
      <c r="Q182" s="3">
        <v>1.9546798461917703</v>
      </c>
      <c r="R182" s="3">
        <v>5.073994415251197</v>
      </c>
      <c r="S182" s="3">
        <v>7.1587271543617375</v>
      </c>
      <c r="T182" s="3">
        <v>10.707606505975605</v>
      </c>
      <c r="U182" s="3">
        <v>1.9428496263196944</v>
      </c>
      <c r="V182" s="325">
        <v>38.18612711844916</v>
      </c>
      <c r="W182" s="325">
        <v>69.64103377234815</v>
      </c>
      <c r="X182" s="3">
        <v>6.5001552558329045</v>
      </c>
      <c r="Y182" s="325">
        <v>76.14118902818106</v>
      </c>
    </row>
    <row r="183" spans="1:25" ht="15">
      <c r="A183" s="321">
        <v>2016</v>
      </c>
      <c r="B183" s="5" t="s">
        <v>507</v>
      </c>
      <c r="C183" s="5" t="s">
        <v>93</v>
      </c>
      <c r="D183" s="5" t="s">
        <v>97</v>
      </c>
      <c r="E183" s="5" t="s">
        <v>241</v>
      </c>
      <c r="F183" s="5" t="s">
        <v>95</v>
      </c>
      <c r="G183" s="5" t="s">
        <v>99</v>
      </c>
      <c r="H183" s="3">
        <v>11.809152581502222</v>
      </c>
      <c r="I183" s="3">
        <v>0</v>
      </c>
      <c r="J183" s="325">
        <v>11.809152581502222</v>
      </c>
      <c r="K183" s="3">
        <v>1.0572455622383499</v>
      </c>
      <c r="L183" s="3">
        <v>3.6696108263774434</v>
      </c>
      <c r="M183" s="325">
        <v>4.7268563886157935</v>
      </c>
      <c r="N183" s="3">
        <v>1.1531542062368276</v>
      </c>
      <c r="O183" s="3">
        <v>5.312077805652987</v>
      </c>
      <c r="P183" s="3">
        <v>2.732696299491497</v>
      </c>
      <c r="Q183" s="3">
        <v>2.2762203921134883</v>
      </c>
      <c r="R183" s="3">
        <v>4.303879989909834</v>
      </c>
      <c r="S183" s="3">
        <v>5.606757907329626</v>
      </c>
      <c r="T183" s="3">
        <v>15.34961881381269</v>
      </c>
      <c r="U183" s="3">
        <v>2.1634297011730164</v>
      </c>
      <c r="V183" s="325">
        <v>38.897835115719964</v>
      </c>
      <c r="W183" s="325">
        <v>55.433844085837976</v>
      </c>
      <c r="X183" s="3">
        <v>5.1740844939704855</v>
      </c>
      <c r="Y183" s="325">
        <v>60.60792857980846</v>
      </c>
    </row>
    <row r="184" spans="1:25" ht="15">
      <c r="A184" s="321">
        <v>2016</v>
      </c>
      <c r="B184" s="5" t="s">
        <v>507</v>
      </c>
      <c r="C184" s="5" t="s">
        <v>93</v>
      </c>
      <c r="D184" s="5" t="s">
        <v>97</v>
      </c>
      <c r="E184" s="5" t="s">
        <v>242</v>
      </c>
      <c r="F184" s="5" t="s">
        <v>95</v>
      </c>
      <c r="G184" s="5" t="s">
        <v>100</v>
      </c>
      <c r="H184" s="3">
        <v>7.4882333702032895</v>
      </c>
      <c r="I184" s="3">
        <v>36.38586774570049</v>
      </c>
      <c r="J184" s="325">
        <v>43.87410111590378</v>
      </c>
      <c r="K184" s="3">
        <v>3.245408106147606</v>
      </c>
      <c r="L184" s="3">
        <v>2.128541599080308</v>
      </c>
      <c r="M184" s="325">
        <v>5.373949705227914</v>
      </c>
      <c r="N184" s="3">
        <v>3.979774911668163</v>
      </c>
      <c r="O184" s="3">
        <v>6.354156602159638</v>
      </c>
      <c r="P184" s="3">
        <v>3.8518805101913913</v>
      </c>
      <c r="Q184" s="3">
        <v>1.6921945773602403</v>
      </c>
      <c r="R184" s="3">
        <v>8.08393368717033</v>
      </c>
      <c r="S184" s="3">
        <v>8.181110086138428</v>
      </c>
      <c r="T184" s="3">
        <v>12.751100237812942</v>
      </c>
      <c r="U184" s="3">
        <v>2.715209782553079</v>
      </c>
      <c r="V184" s="325">
        <v>47.60936039505421</v>
      </c>
      <c r="W184" s="325">
        <v>96.85741121618591</v>
      </c>
      <c r="X184" s="3">
        <v>9.040477667826428</v>
      </c>
      <c r="Y184" s="325">
        <v>105.89788888401233</v>
      </c>
    </row>
    <row r="185" spans="1:25" ht="15">
      <c r="A185" s="321">
        <v>2016</v>
      </c>
      <c r="B185" s="5" t="s">
        <v>507</v>
      </c>
      <c r="C185" s="5" t="s">
        <v>93</v>
      </c>
      <c r="D185" s="5" t="s">
        <v>97</v>
      </c>
      <c r="E185" s="5" t="s">
        <v>243</v>
      </c>
      <c r="F185" s="5" t="s">
        <v>95</v>
      </c>
      <c r="G185" s="5" t="s">
        <v>101</v>
      </c>
      <c r="H185" s="3">
        <v>22.947439067423844</v>
      </c>
      <c r="I185" s="3">
        <v>1.3521530114962588</v>
      </c>
      <c r="J185" s="325">
        <v>24.299592078920103</v>
      </c>
      <c r="K185" s="3">
        <v>2.467650212101506</v>
      </c>
      <c r="L185" s="3">
        <v>4.296093715445688</v>
      </c>
      <c r="M185" s="325">
        <v>6.7637439275471944</v>
      </c>
      <c r="N185" s="3">
        <v>0.8373330377537678</v>
      </c>
      <c r="O185" s="3">
        <v>6.659726608642922</v>
      </c>
      <c r="P185" s="3">
        <v>1.9768596740839226</v>
      </c>
      <c r="Q185" s="3">
        <v>1.6212178559108286</v>
      </c>
      <c r="R185" s="3">
        <v>3.944497032154349</v>
      </c>
      <c r="S185" s="3">
        <v>6.801770722411042</v>
      </c>
      <c r="T185" s="3">
        <v>25.234969899584748</v>
      </c>
      <c r="U185" s="3">
        <v>1.547999519057659</v>
      </c>
      <c r="V185" s="325">
        <v>48.62437434959924</v>
      </c>
      <c r="W185" s="325">
        <v>79.68771035606655</v>
      </c>
      <c r="X185" s="3">
        <v>7.437892019086419</v>
      </c>
      <c r="Y185" s="325">
        <v>87.12560237515297</v>
      </c>
    </row>
    <row r="186" spans="1:25" ht="15">
      <c r="A186" s="321">
        <v>2016</v>
      </c>
      <c r="B186" s="5" t="s">
        <v>507</v>
      </c>
      <c r="C186" s="5" t="s">
        <v>93</v>
      </c>
      <c r="D186" s="5" t="s">
        <v>94</v>
      </c>
      <c r="E186" s="5" t="s">
        <v>244</v>
      </c>
      <c r="F186" s="5" t="s">
        <v>95</v>
      </c>
      <c r="G186" s="5" t="s">
        <v>102</v>
      </c>
      <c r="H186" s="3">
        <v>20.518105205284392</v>
      </c>
      <c r="I186" s="3">
        <v>18.035401241798255</v>
      </c>
      <c r="J186" s="325">
        <v>38.55350644708265</v>
      </c>
      <c r="K186" s="3">
        <v>1.3794084183567599</v>
      </c>
      <c r="L186" s="3">
        <v>9.861688689184133</v>
      </c>
      <c r="M186" s="325">
        <v>11.241097107540893</v>
      </c>
      <c r="N186" s="3">
        <v>8.438775415516867</v>
      </c>
      <c r="O186" s="3">
        <v>23.484926979219498</v>
      </c>
      <c r="P186" s="3">
        <v>4.13542739693631</v>
      </c>
      <c r="Q186" s="3">
        <v>3.160196396574623</v>
      </c>
      <c r="R186" s="3">
        <v>11.056386596818406</v>
      </c>
      <c r="S186" s="3">
        <v>12.733422058732291</v>
      </c>
      <c r="T186" s="3">
        <v>28.653730350724008</v>
      </c>
      <c r="U186" s="3">
        <v>3.3857270293542463</v>
      </c>
      <c r="V186" s="325">
        <v>95.04859222387624</v>
      </c>
      <c r="W186" s="325">
        <v>144.8431957784998</v>
      </c>
      <c r="X186" s="3">
        <v>13.519375134334744</v>
      </c>
      <c r="Y186" s="325">
        <v>158.36257091283454</v>
      </c>
    </row>
    <row r="187" spans="1:25" ht="15">
      <c r="A187" s="321">
        <v>2016</v>
      </c>
      <c r="B187" s="5" t="s">
        <v>507</v>
      </c>
      <c r="C187" s="5" t="s">
        <v>93</v>
      </c>
      <c r="D187" s="5" t="s">
        <v>94</v>
      </c>
      <c r="E187" s="5" t="s">
        <v>245</v>
      </c>
      <c r="F187" s="5" t="s">
        <v>95</v>
      </c>
      <c r="G187" s="5" t="s">
        <v>103</v>
      </c>
      <c r="H187" s="3">
        <v>72.16528933721679</v>
      </c>
      <c r="I187" s="3">
        <v>0.05686688920558071</v>
      </c>
      <c r="J187" s="325">
        <v>72.22215622642237</v>
      </c>
      <c r="K187" s="3">
        <v>4.330205694058853</v>
      </c>
      <c r="L187" s="3">
        <v>15.30271130789668</v>
      </c>
      <c r="M187" s="325">
        <v>19.632917001955533</v>
      </c>
      <c r="N187" s="3">
        <v>5.313371363891675</v>
      </c>
      <c r="O187" s="3">
        <v>43.64683409740216</v>
      </c>
      <c r="P187" s="3">
        <v>7.824767261955383</v>
      </c>
      <c r="Q187" s="3">
        <v>6.726090663243564</v>
      </c>
      <c r="R187" s="3">
        <v>15.261625691428023</v>
      </c>
      <c r="S187" s="3">
        <v>18.72913481843127</v>
      </c>
      <c r="T187" s="3">
        <v>28.9919042789047</v>
      </c>
      <c r="U187" s="3">
        <v>6.727210145039957</v>
      </c>
      <c r="V187" s="325">
        <v>133.22093832029674</v>
      </c>
      <c r="W187" s="325">
        <v>225.07601154867467</v>
      </c>
      <c r="X187" s="3">
        <v>21.008146206050995</v>
      </c>
      <c r="Y187" s="325">
        <v>246.08415775472565</v>
      </c>
    </row>
    <row r="188" spans="1:25" ht="15">
      <c r="A188" s="321">
        <v>2016</v>
      </c>
      <c r="B188" s="5" t="s">
        <v>507</v>
      </c>
      <c r="C188" s="5" t="s">
        <v>93</v>
      </c>
      <c r="D188" s="5" t="s">
        <v>97</v>
      </c>
      <c r="E188" s="5" t="s">
        <v>246</v>
      </c>
      <c r="F188" s="5" t="s">
        <v>95</v>
      </c>
      <c r="G188" s="5" t="s">
        <v>104</v>
      </c>
      <c r="H188" s="3">
        <v>62.51379474460984</v>
      </c>
      <c r="I188" s="3">
        <v>0</v>
      </c>
      <c r="J188" s="325">
        <v>62.51379474460984</v>
      </c>
      <c r="K188" s="3">
        <v>6.7054892181064485</v>
      </c>
      <c r="L188" s="3">
        <v>7.598406599058361</v>
      </c>
      <c r="M188" s="325">
        <v>14.30389581716481</v>
      </c>
      <c r="N188" s="3">
        <v>2.7458761950641297</v>
      </c>
      <c r="O188" s="3">
        <v>12.095454056877244</v>
      </c>
      <c r="P188" s="3">
        <v>3.7410963843219487</v>
      </c>
      <c r="Q188" s="3">
        <v>2.5907119583941363</v>
      </c>
      <c r="R188" s="3">
        <v>9.59421306455092</v>
      </c>
      <c r="S188" s="3">
        <v>11.322018290661942</v>
      </c>
      <c r="T188" s="3">
        <v>30.672845232877968</v>
      </c>
      <c r="U188" s="3">
        <v>4.642575327682984</v>
      </c>
      <c r="V188" s="325">
        <v>77.40479051043127</v>
      </c>
      <c r="W188" s="325">
        <v>154.22248107220594</v>
      </c>
      <c r="X188" s="3">
        <v>14.394818925090872</v>
      </c>
      <c r="Y188" s="325">
        <v>168.6172999972968</v>
      </c>
    </row>
    <row r="189" spans="1:25" ht="15">
      <c r="A189" s="321">
        <v>2016</v>
      </c>
      <c r="B189" s="5" t="s">
        <v>507</v>
      </c>
      <c r="C189" s="5" t="s">
        <v>93</v>
      </c>
      <c r="D189" s="5" t="s">
        <v>94</v>
      </c>
      <c r="E189" s="5" t="s">
        <v>247</v>
      </c>
      <c r="F189" s="5" t="s">
        <v>95</v>
      </c>
      <c r="G189" s="5" t="s">
        <v>105</v>
      </c>
      <c r="H189" s="3">
        <v>30.090854908379495</v>
      </c>
      <c r="I189" s="3">
        <v>6.981271849336397</v>
      </c>
      <c r="J189" s="325">
        <v>37.07212675771589</v>
      </c>
      <c r="K189" s="3">
        <v>1.2448453096168717</v>
      </c>
      <c r="L189" s="3">
        <v>15.386688125714146</v>
      </c>
      <c r="M189" s="325">
        <v>16.63153343533102</v>
      </c>
      <c r="N189" s="3">
        <v>12.54380153907264</v>
      </c>
      <c r="O189" s="3">
        <v>24.87261508293137</v>
      </c>
      <c r="P189" s="3">
        <v>5.701304946793993</v>
      </c>
      <c r="Q189" s="3">
        <v>5.54672586599632</v>
      </c>
      <c r="R189" s="3">
        <v>10.023038995774733</v>
      </c>
      <c r="S189" s="3">
        <v>14.70906067096461</v>
      </c>
      <c r="T189" s="3">
        <v>42.18957194578264</v>
      </c>
      <c r="U189" s="3">
        <v>5.795668089014047</v>
      </c>
      <c r="V189" s="325">
        <v>121.38178713633036</v>
      </c>
      <c r="W189" s="325">
        <v>175.08544732937727</v>
      </c>
      <c r="X189" s="3">
        <v>16.342126603091817</v>
      </c>
      <c r="Y189" s="325">
        <v>191.4275739324691</v>
      </c>
    </row>
    <row r="190" spans="1:25" ht="15">
      <c r="A190" s="321">
        <v>2016</v>
      </c>
      <c r="B190" s="5" t="s">
        <v>507</v>
      </c>
      <c r="C190" s="5" t="s">
        <v>93</v>
      </c>
      <c r="D190" s="5" t="s">
        <v>97</v>
      </c>
      <c r="E190" s="5" t="s">
        <v>248</v>
      </c>
      <c r="F190" s="5" t="s">
        <v>95</v>
      </c>
      <c r="G190" s="5" t="s">
        <v>106</v>
      </c>
      <c r="H190" s="3">
        <v>7.738979469272942</v>
      </c>
      <c r="I190" s="3">
        <v>0</v>
      </c>
      <c r="J190" s="325">
        <v>7.738979469272942</v>
      </c>
      <c r="K190" s="3">
        <v>0.7154678067499547</v>
      </c>
      <c r="L190" s="3">
        <v>2.8208227648590927</v>
      </c>
      <c r="M190" s="325">
        <v>3.5362905716090474</v>
      </c>
      <c r="N190" s="3">
        <v>1.0002752440669826</v>
      </c>
      <c r="O190" s="3">
        <v>8.472630308415436</v>
      </c>
      <c r="P190" s="3">
        <v>1.427850518366511</v>
      </c>
      <c r="Q190" s="3">
        <v>0.7876389834248942</v>
      </c>
      <c r="R190" s="3">
        <v>3.547126501117456</v>
      </c>
      <c r="S190" s="3">
        <v>4.067437392406068</v>
      </c>
      <c r="T190" s="3">
        <v>10.2004533763835</v>
      </c>
      <c r="U190" s="3">
        <v>1.1558507291736293</v>
      </c>
      <c r="V190" s="325">
        <v>30.659263053354476</v>
      </c>
      <c r="W190" s="325">
        <v>41.934533094236464</v>
      </c>
      <c r="X190" s="3">
        <v>3.9140857182627244</v>
      </c>
      <c r="Y190" s="325">
        <v>45.84861881249919</v>
      </c>
    </row>
    <row r="191" spans="1:25" ht="15">
      <c r="A191" s="321">
        <v>2016</v>
      </c>
      <c r="B191" s="5" t="s">
        <v>507</v>
      </c>
      <c r="C191" s="5" t="s">
        <v>93</v>
      </c>
      <c r="D191" s="5" t="s">
        <v>97</v>
      </c>
      <c r="E191" s="5" t="s">
        <v>249</v>
      </c>
      <c r="F191" s="5" t="s">
        <v>95</v>
      </c>
      <c r="G191" s="5" t="s">
        <v>107</v>
      </c>
      <c r="H191" s="3">
        <v>12.838183212594815</v>
      </c>
      <c r="I191" s="3">
        <v>0.16799711892831745</v>
      </c>
      <c r="J191" s="325">
        <v>13.006180331523133</v>
      </c>
      <c r="K191" s="3">
        <v>1.3226232436909857</v>
      </c>
      <c r="L191" s="3">
        <v>3.1566529024915706</v>
      </c>
      <c r="M191" s="325">
        <v>4.479276146182556</v>
      </c>
      <c r="N191" s="3">
        <v>1.2673871031519148</v>
      </c>
      <c r="O191" s="3">
        <v>3.7722614082070747</v>
      </c>
      <c r="P191" s="3">
        <v>2.2963627074880852</v>
      </c>
      <c r="Q191" s="3">
        <v>1.1926866943305852</v>
      </c>
      <c r="R191" s="3">
        <v>3.934748430695244</v>
      </c>
      <c r="S191" s="3">
        <v>4.604660139300021</v>
      </c>
      <c r="T191" s="3">
        <v>15.63720097668573</v>
      </c>
      <c r="U191" s="3">
        <v>1.7270847233876307</v>
      </c>
      <c r="V191" s="325">
        <v>34.43239218324629</v>
      </c>
      <c r="W191" s="325">
        <v>51.91784866095198</v>
      </c>
      <c r="X191" s="3">
        <v>4.845908490505817</v>
      </c>
      <c r="Y191" s="325">
        <v>56.763757151457796</v>
      </c>
    </row>
    <row r="192" spans="1:25" ht="15">
      <c r="A192" s="321">
        <v>2016</v>
      </c>
      <c r="B192" s="5" t="s">
        <v>507</v>
      </c>
      <c r="C192" s="5" t="s">
        <v>93</v>
      </c>
      <c r="D192" s="5" t="s">
        <v>97</v>
      </c>
      <c r="E192" s="5" t="s">
        <v>250</v>
      </c>
      <c r="F192" s="5" t="s">
        <v>95</v>
      </c>
      <c r="G192" s="5" t="s">
        <v>108</v>
      </c>
      <c r="H192" s="3">
        <v>19.427334796582667</v>
      </c>
      <c r="I192" s="3">
        <v>0.7270435853778674</v>
      </c>
      <c r="J192" s="325">
        <v>20.154378381960534</v>
      </c>
      <c r="K192" s="3">
        <v>0.8819060827089339</v>
      </c>
      <c r="L192" s="3">
        <v>6.5696664700161</v>
      </c>
      <c r="M192" s="325">
        <v>7.451572552725033</v>
      </c>
      <c r="N192" s="3">
        <v>2.7801553899262776</v>
      </c>
      <c r="O192" s="3">
        <v>10.684748179588285</v>
      </c>
      <c r="P192" s="3">
        <v>3.7839490319347626</v>
      </c>
      <c r="Q192" s="3">
        <v>8.537164330518543</v>
      </c>
      <c r="R192" s="3">
        <v>6.548508679842233</v>
      </c>
      <c r="S192" s="3">
        <v>8.651139054682567</v>
      </c>
      <c r="T192" s="3">
        <v>13.296598356413439</v>
      </c>
      <c r="U192" s="3">
        <v>3.4473578439620263</v>
      </c>
      <c r="V192" s="325">
        <v>57.72962086686813</v>
      </c>
      <c r="W192" s="325">
        <v>85.3355718015537</v>
      </c>
      <c r="X192" s="3">
        <v>7.965052146822437</v>
      </c>
      <c r="Y192" s="325">
        <v>93.30062394837614</v>
      </c>
    </row>
    <row r="193" spans="1:25" ht="15">
      <c r="A193" s="321">
        <v>2016</v>
      </c>
      <c r="B193" s="5" t="s">
        <v>507</v>
      </c>
      <c r="C193" s="5" t="s">
        <v>93</v>
      </c>
      <c r="D193" s="5" t="s">
        <v>97</v>
      </c>
      <c r="E193" s="5" t="s">
        <v>251</v>
      </c>
      <c r="F193" s="5" t="s">
        <v>95</v>
      </c>
      <c r="G193" s="5" t="s">
        <v>109</v>
      </c>
      <c r="H193" s="3">
        <v>5.220211019374829</v>
      </c>
      <c r="I193" s="3">
        <v>0.009805476702912513</v>
      </c>
      <c r="J193" s="325">
        <v>5.2300164960777416</v>
      </c>
      <c r="K193" s="3">
        <v>0.6453888911364211</v>
      </c>
      <c r="L193" s="3">
        <v>2.140485211917847</v>
      </c>
      <c r="M193" s="325">
        <v>2.785874103054268</v>
      </c>
      <c r="N193" s="3">
        <v>1.1050478736302853</v>
      </c>
      <c r="O193" s="3">
        <v>4.038516520616107</v>
      </c>
      <c r="P193" s="3">
        <v>0.8130210243001447</v>
      </c>
      <c r="Q193" s="3">
        <v>0.30915905930794013</v>
      </c>
      <c r="R193" s="3">
        <v>1.6868051558252495</v>
      </c>
      <c r="S193" s="3">
        <v>3.0060403770784228</v>
      </c>
      <c r="T193" s="3">
        <v>13.009049540629592</v>
      </c>
      <c r="U193" s="3">
        <v>0.49576652589348924</v>
      </c>
      <c r="V193" s="325">
        <v>24.46340607728123</v>
      </c>
      <c r="W193" s="325">
        <v>32.47929667641324</v>
      </c>
      <c r="X193" s="3">
        <v>3.0315528009977895</v>
      </c>
      <c r="Y193" s="325">
        <v>35.51084947741103</v>
      </c>
    </row>
    <row r="194" spans="1:25" ht="15">
      <c r="A194" s="321">
        <v>2016</v>
      </c>
      <c r="B194" s="5" t="s">
        <v>507</v>
      </c>
      <c r="C194" s="5" t="s">
        <v>93</v>
      </c>
      <c r="D194" s="5" t="s">
        <v>94</v>
      </c>
      <c r="E194" s="5" t="s">
        <v>252</v>
      </c>
      <c r="F194" s="5" t="s">
        <v>95</v>
      </c>
      <c r="G194" s="5" t="s">
        <v>110</v>
      </c>
      <c r="H194" s="3">
        <v>14.122929825421297</v>
      </c>
      <c r="I194" s="3">
        <v>0</v>
      </c>
      <c r="J194" s="325">
        <v>14.122929825421297</v>
      </c>
      <c r="K194" s="3">
        <v>2.679649649107277</v>
      </c>
      <c r="L194" s="3">
        <v>2.9286655061994673</v>
      </c>
      <c r="M194" s="325">
        <v>5.6083151553067445</v>
      </c>
      <c r="N194" s="3">
        <v>0.8995988613114033</v>
      </c>
      <c r="O194" s="3">
        <v>6.104430710419415</v>
      </c>
      <c r="P194" s="3">
        <v>2.4472143665505297</v>
      </c>
      <c r="Q194" s="3">
        <v>1.5789296807157374</v>
      </c>
      <c r="R194" s="3">
        <v>4.018450642571739</v>
      </c>
      <c r="S194" s="3">
        <v>6.140695530718741</v>
      </c>
      <c r="T194" s="3">
        <v>23.028144690323874</v>
      </c>
      <c r="U194" s="3">
        <v>1.4158634185422483</v>
      </c>
      <c r="V194" s="325">
        <v>45.633327901153685</v>
      </c>
      <c r="W194" s="325">
        <v>65.36457288188173</v>
      </c>
      <c r="X194" s="3">
        <v>6.100998921876147</v>
      </c>
      <c r="Y194" s="325">
        <v>71.46557180375787</v>
      </c>
    </row>
    <row r="195" spans="1:25" ht="15">
      <c r="A195" s="321">
        <v>2016</v>
      </c>
      <c r="B195" s="5" t="s">
        <v>507</v>
      </c>
      <c r="C195" s="5" t="s">
        <v>93</v>
      </c>
      <c r="D195" s="5" t="s">
        <v>97</v>
      </c>
      <c r="E195" s="5" t="s">
        <v>253</v>
      </c>
      <c r="F195" s="5" t="s">
        <v>95</v>
      </c>
      <c r="G195" s="5" t="s">
        <v>111</v>
      </c>
      <c r="H195" s="3">
        <v>15.029789411875287</v>
      </c>
      <c r="I195" s="3">
        <v>1.0473129156381684</v>
      </c>
      <c r="J195" s="325">
        <v>16.077102327513455</v>
      </c>
      <c r="K195" s="3">
        <v>1.0855150562589377</v>
      </c>
      <c r="L195" s="3">
        <v>5.248470462014895</v>
      </c>
      <c r="M195" s="325">
        <v>6.333985518273833</v>
      </c>
      <c r="N195" s="3">
        <v>1.5922599358378489</v>
      </c>
      <c r="O195" s="3">
        <v>5.519485819998771</v>
      </c>
      <c r="P195" s="3">
        <v>3.1251453348614344</v>
      </c>
      <c r="Q195" s="3">
        <v>2.359553162643753</v>
      </c>
      <c r="R195" s="3">
        <v>6.565353298684244</v>
      </c>
      <c r="S195" s="3">
        <v>7.002419132474905</v>
      </c>
      <c r="T195" s="3">
        <v>21.906977691477294</v>
      </c>
      <c r="U195" s="3">
        <v>2.168030886023657</v>
      </c>
      <c r="V195" s="325">
        <v>50.23922526200191</v>
      </c>
      <c r="W195" s="325">
        <v>72.6503131077892</v>
      </c>
      <c r="X195" s="3">
        <v>6.7810353896988</v>
      </c>
      <c r="Y195" s="325">
        <v>79.431348497488</v>
      </c>
    </row>
    <row r="196" spans="1:25" ht="15">
      <c r="A196" s="321">
        <v>2016</v>
      </c>
      <c r="B196" s="5" t="s">
        <v>507</v>
      </c>
      <c r="C196" s="5" t="s">
        <v>93</v>
      </c>
      <c r="D196" s="5" t="s">
        <v>97</v>
      </c>
      <c r="E196" s="5" t="s">
        <v>254</v>
      </c>
      <c r="F196" s="5" t="s">
        <v>95</v>
      </c>
      <c r="G196" s="5" t="s">
        <v>112</v>
      </c>
      <c r="H196" s="3">
        <v>14.625059740570693</v>
      </c>
      <c r="I196" s="3">
        <v>0</v>
      </c>
      <c r="J196" s="325">
        <v>14.625059740570693</v>
      </c>
      <c r="K196" s="3">
        <v>2.2687222649803034</v>
      </c>
      <c r="L196" s="3">
        <v>11.714110273698312</v>
      </c>
      <c r="M196" s="325">
        <v>13.982832538678615</v>
      </c>
      <c r="N196" s="3">
        <v>7.974113960436531</v>
      </c>
      <c r="O196" s="3">
        <v>35.63654554347184</v>
      </c>
      <c r="P196" s="3">
        <v>3.228168664442605</v>
      </c>
      <c r="Q196" s="3">
        <v>2.550809783692317</v>
      </c>
      <c r="R196" s="3">
        <v>19.934445621329225</v>
      </c>
      <c r="S196" s="3">
        <v>14.858415818298583</v>
      </c>
      <c r="T196" s="3">
        <v>46.665399710129314</v>
      </c>
      <c r="U196" s="3">
        <v>2.6807404323419526</v>
      </c>
      <c r="V196" s="325">
        <v>133.52863953414237</v>
      </c>
      <c r="W196" s="325">
        <v>162.13653181339168</v>
      </c>
      <c r="X196" s="3">
        <v>15.133500643808736</v>
      </c>
      <c r="Y196" s="325">
        <v>177.27003245720041</v>
      </c>
    </row>
    <row r="197" spans="1:25" ht="15">
      <c r="A197" s="321">
        <v>2016</v>
      </c>
      <c r="B197" s="5" t="s">
        <v>507</v>
      </c>
      <c r="C197" s="5" t="s">
        <v>93</v>
      </c>
      <c r="D197" s="5" t="s">
        <v>97</v>
      </c>
      <c r="E197" s="5" t="s">
        <v>255</v>
      </c>
      <c r="F197" s="5" t="s">
        <v>95</v>
      </c>
      <c r="G197" s="5" t="s">
        <v>113</v>
      </c>
      <c r="H197" s="3">
        <v>23.603020378800394</v>
      </c>
      <c r="I197" s="3">
        <v>1.1126736558746555</v>
      </c>
      <c r="J197" s="325">
        <v>24.71569403467505</v>
      </c>
      <c r="K197" s="3">
        <v>5.934191941194718</v>
      </c>
      <c r="L197" s="3">
        <v>16.666417231102848</v>
      </c>
      <c r="M197" s="325">
        <v>22.600609172297567</v>
      </c>
      <c r="N197" s="3">
        <v>17.85078116960161</v>
      </c>
      <c r="O197" s="3">
        <v>92.76897773816385</v>
      </c>
      <c r="P197" s="3">
        <v>8.426115602219486</v>
      </c>
      <c r="Q197" s="3">
        <v>5.486431317138697</v>
      </c>
      <c r="R197" s="3">
        <v>28.840886726516437</v>
      </c>
      <c r="S197" s="3">
        <v>26.319646850056053</v>
      </c>
      <c r="T197" s="3">
        <v>31.327888084194715</v>
      </c>
      <c r="U197" s="3">
        <v>9.668658909535397</v>
      </c>
      <c r="V197" s="325">
        <v>220.68938639742623</v>
      </c>
      <c r="W197" s="325">
        <v>268.00568960439887</v>
      </c>
      <c r="X197" s="3">
        <v>25.015116771096373</v>
      </c>
      <c r="Y197" s="325">
        <v>293.0208063754952</v>
      </c>
    </row>
    <row r="198" spans="1:25" ht="15">
      <c r="A198" s="321">
        <v>2016</v>
      </c>
      <c r="B198" s="5" t="s">
        <v>507</v>
      </c>
      <c r="C198" s="5" t="s">
        <v>93</v>
      </c>
      <c r="D198" s="5" t="s">
        <v>97</v>
      </c>
      <c r="E198" s="5" t="s">
        <v>256</v>
      </c>
      <c r="F198" s="5" t="s">
        <v>95</v>
      </c>
      <c r="G198" s="5" t="s">
        <v>114</v>
      </c>
      <c r="H198" s="3">
        <v>17.995658482426528</v>
      </c>
      <c r="I198" s="3">
        <v>0.4166331031186701</v>
      </c>
      <c r="J198" s="325">
        <v>18.412291585545198</v>
      </c>
      <c r="K198" s="3">
        <v>3.8347178815528693</v>
      </c>
      <c r="L198" s="3">
        <v>8.526685324679411</v>
      </c>
      <c r="M198" s="325">
        <v>12.36140320623228</v>
      </c>
      <c r="N198" s="3">
        <v>6.662782333240068</v>
      </c>
      <c r="O198" s="3">
        <v>35.44440869912604</v>
      </c>
      <c r="P198" s="3">
        <v>9.304678024709085</v>
      </c>
      <c r="Q198" s="3">
        <v>3.5655882355260293</v>
      </c>
      <c r="R198" s="3">
        <v>18.230883133718947</v>
      </c>
      <c r="S198" s="3">
        <v>13.416028094415577</v>
      </c>
      <c r="T198" s="3">
        <v>18.98793671731768</v>
      </c>
      <c r="U198" s="3">
        <v>4.305419545378672</v>
      </c>
      <c r="V198" s="325">
        <v>109.9177247834321</v>
      </c>
      <c r="W198" s="325">
        <v>140.69141957520958</v>
      </c>
      <c r="X198" s="3">
        <v>13.131856620507419</v>
      </c>
      <c r="Y198" s="325">
        <v>153.823276195717</v>
      </c>
    </row>
    <row r="199" spans="1:25" ht="15">
      <c r="A199" s="321">
        <v>2016</v>
      </c>
      <c r="B199" s="5" t="s">
        <v>507</v>
      </c>
      <c r="C199" s="5" t="s">
        <v>93</v>
      </c>
      <c r="D199" s="5" t="s">
        <v>94</v>
      </c>
      <c r="E199" s="5" t="s">
        <v>257</v>
      </c>
      <c r="F199" s="5" t="s">
        <v>95</v>
      </c>
      <c r="G199" s="5" t="s">
        <v>115</v>
      </c>
      <c r="H199" s="3">
        <v>14.895893948958028</v>
      </c>
      <c r="I199" s="3">
        <v>0</v>
      </c>
      <c r="J199" s="325">
        <v>14.895893948958028</v>
      </c>
      <c r="K199" s="3">
        <v>1.6302718570575603</v>
      </c>
      <c r="L199" s="3">
        <v>3.766716394259576</v>
      </c>
      <c r="M199" s="325">
        <v>5.396988251317136</v>
      </c>
      <c r="N199" s="3">
        <v>1.3072451708184867</v>
      </c>
      <c r="O199" s="3">
        <v>4.55952530659863</v>
      </c>
      <c r="P199" s="3">
        <v>2.4787559469445157</v>
      </c>
      <c r="Q199" s="3">
        <v>0.8406462072000065</v>
      </c>
      <c r="R199" s="3">
        <v>2.3969501222085507</v>
      </c>
      <c r="S199" s="3">
        <v>4.752912267700638</v>
      </c>
      <c r="T199" s="3">
        <v>20.903206400309518</v>
      </c>
      <c r="U199" s="3">
        <v>0.9482064726043075</v>
      </c>
      <c r="V199" s="325">
        <v>38.187447894384654</v>
      </c>
      <c r="W199" s="325">
        <v>58.48033009465981</v>
      </c>
      <c r="X199" s="3">
        <v>5.458437424554458</v>
      </c>
      <c r="Y199" s="325">
        <v>63.938767519214274</v>
      </c>
    </row>
    <row r="200" spans="1:25" ht="15">
      <c r="A200" s="321">
        <v>2016</v>
      </c>
      <c r="B200" s="5" t="s">
        <v>507</v>
      </c>
      <c r="C200" s="5" t="s">
        <v>116</v>
      </c>
      <c r="D200" s="5" t="s">
        <v>117</v>
      </c>
      <c r="E200" s="5" t="s">
        <v>258</v>
      </c>
      <c r="F200" s="5" t="s">
        <v>118</v>
      </c>
      <c r="G200" s="5" t="s">
        <v>119</v>
      </c>
      <c r="H200" s="3">
        <v>66.93281982107553</v>
      </c>
      <c r="I200" s="3">
        <v>1.4957095139950585</v>
      </c>
      <c r="J200" s="325">
        <v>68.42852933507058</v>
      </c>
      <c r="K200" s="3">
        <v>3.3989226061268836</v>
      </c>
      <c r="L200" s="3">
        <v>14.191231976927103</v>
      </c>
      <c r="M200" s="325">
        <v>17.590154583053987</v>
      </c>
      <c r="N200" s="3">
        <v>4.738745557698243</v>
      </c>
      <c r="O200" s="3">
        <v>25.080792373233464</v>
      </c>
      <c r="P200" s="3">
        <v>9.352366082816912</v>
      </c>
      <c r="Q200" s="3">
        <v>6.599364203096823</v>
      </c>
      <c r="R200" s="3">
        <v>28.307402495318772</v>
      </c>
      <c r="S200" s="3">
        <v>15.794363835406703</v>
      </c>
      <c r="T200" s="3">
        <v>19.94882870954175</v>
      </c>
      <c r="U200" s="3">
        <v>6.471143404887093</v>
      </c>
      <c r="V200" s="325">
        <v>116.29300666199977</v>
      </c>
      <c r="W200" s="325">
        <v>202.31169058012435</v>
      </c>
      <c r="X200" s="3">
        <v>18.88336986983377</v>
      </c>
      <c r="Y200" s="325">
        <v>221.19506044995813</v>
      </c>
    </row>
    <row r="201" spans="1:25" ht="15">
      <c r="A201" s="321">
        <v>2016</v>
      </c>
      <c r="B201" s="5" t="s">
        <v>507</v>
      </c>
      <c r="C201" s="5" t="s">
        <v>116</v>
      </c>
      <c r="D201" s="5" t="s">
        <v>120</v>
      </c>
      <c r="E201" s="5" t="s">
        <v>259</v>
      </c>
      <c r="F201" s="5" t="s">
        <v>118</v>
      </c>
      <c r="G201" s="5" t="s">
        <v>121</v>
      </c>
      <c r="H201" s="3">
        <v>7.480471715398956</v>
      </c>
      <c r="I201" s="3">
        <v>0</v>
      </c>
      <c r="J201" s="325">
        <v>7.480471715398956</v>
      </c>
      <c r="K201" s="3">
        <v>1.4402974179672268</v>
      </c>
      <c r="L201" s="3">
        <v>2.8097089149015537</v>
      </c>
      <c r="M201" s="325">
        <v>4.2500063328687805</v>
      </c>
      <c r="N201" s="3">
        <v>1.1821460179302612</v>
      </c>
      <c r="O201" s="3">
        <v>5.248784841795918</v>
      </c>
      <c r="P201" s="3">
        <v>1.6166594067398143</v>
      </c>
      <c r="Q201" s="3">
        <v>1.0464847384681333</v>
      </c>
      <c r="R201" s="3">
        <v>5.879204510484023</v>
      </c>
      <c r="S201" s="3">
        <v>4.41804356731117</v>
      </c>
      <c r="T201" s="3">
        <v>14.264479112571175</v>
      </c>
      <c r="U201" s="3">
        <v>1.1741860940260627</v>
      </c>
      <c r="V201" s="325">
        <v>34.82998828932656</v>
      </c>
      <c r="W201" s="325">
        <v>46.56046633759429</v>
      </c>
      <c r="X201" s="3">
        <v>4.345861104929714</v>
      </c>
      <c r="Y201" s="325">
        <v>50.906327442524</v>
      </c>
    </row>
    <row r="202" spans="1:25" ht="15">
      <c r="A202" s="321">
        <v>2016</v>
      </c>
      <c r="B202" s="5" t="s">
        <v>507</v>
      </c>
      <c r="C202" s="5" t="s">
        <v>116</v>
      </c>
      <c r="D202" s="5" t="s">
        <v>117</v>
      </c>
      <c r="E202" s="5" t="s">
        <v>260</v>
      </c>
      <c r="F202" s="5" t="s">
        <v>118</v>
      </c>
      <c r="G202" s="5" t="s">
        <v>122</v>
      </c>
      <c r="H202" s="3">
        <v>13.939791946173246</v>
      </c>
      <c r="I202" s="3">
        <v>0</v>
      </c>
      <c r="J202" s="325">
        <v>13.939791946173246</v>
      </c>
      <c r="K202" s="3">
        <v>1.3608435677923951</v>
      </c>
      <c r="L202" s="3">
        <v>3.856472485688186</v>
      </c>
      <c r="M202" s="325">
        <v>5.217316053480581</v>
      </c>
      <c r="N202" s="3">
        <v>1.1456163809452184</v>
      </c>
      <c r="O202" s="3">
        <v>3.407310027788225</v>
      </c>
      <c r="P202" s="3">
        <v>1.9620898609578463</v>
      </c>
      <c r="Q202" s="3">
        <v>1.4517824705289648</v>
      </c>
      <c r="R202" s="3">
        <v>6.497688927422355</v>
      </c>
      <c r="S202" s="3">
        <v>5.095018052447201</v>
      </c>
      <c r="T202" s="3">
        <v>19.554869462069544</v>
      </c>
      <c r="U202" s="3">
        <v>1.3905968927961418</v>
      </c>
      <c r="V202" s="325">
        <v>40.50497207495549</v>
      </c>
      <c r="W202" s="325">
        <v>59.662080074609314</v>
      </c>
      <c r="X202" s="3">
        <v>5.568739611744266</v>
      </c>
      <c r="Y202" s="325">
        <v>65.23081968635358</v>
      </c>
    </row>
    <row r="203" spans="1:25" ht="15">
      <c r="A203" s="321">
        <v>2016</v>
      </c>
      <c r="B203" s="5" t="s">
        <v>507</v>
      </c>
      <c r="C203" s="5" t="s">
        <v>116</v>
      </c>
      <c r="D203" s="5" t="s">
        <v>123</v>
      </c>
      <c r="E203" s="5" t="s">
        <v>261</v>
      </c>
      <c r="F203" s="5" t="s">
        <v>118</v>
      </c>
      <c r="G203" s="5" t="s">
        <v>124</v>
      </c>
      <c r="H203" s="3">
        <v>16.9246051893939</v>
      </c>
      <c r="I203" s="3">
        <v>0</v>
      </c>
      <c r="J203" s="325">
        <v>16.9246051893939</v>
      </c>
      <c r="K203" s="3">
        <v>9.268311098606558</v>
      </c>
      <c r="L203" s="3">
        <v>7.3157322906788576</v>
      </c>
      <c r="M203" s="325">
        <v>16.584043389285416</v>
      </c>
      <c r="N203" s="3">
        <v>18.1574994473569</v>
      </c>
      <c r="O203" s="3">
        <v>25.926166535331102</v>
      </c>
      <c r="P203" s="3">
        <v>7.514961016277848</v>
      </c>
      <c r="Q203" s="3">
        <v>3.548054927074006</v>
      </c>
      <c r="R203" s="3">
        <v>21.375591538752158</v>
      </c>
      <c r="S203" s="3">
        <v>12.491282053668202</v>
      </c>
      <c r="T203" s="3">
        <v>14.111516204007055</v>
      </c>
      <c r="U203" s="3">
        <v>4.137074865537048</v>
      </c>
      <c r="V203" s="325">
        <v>107.26214658800433</v>
      </c>
      <c r="W203" s="325">
        <v>140.77079516668363</v>
      </c>
      <c r="X203" s="3">
        <v>13.1392653799723</v>
      </c>
      <c r="Y203" s="325">
        <v>153.91006054665593</v>
      </c>
    </row>
    <row r="204" spans="1:25" ht="15">
      <c r="A204" s="321">
        <v>2016</v>
      </c>
      <c r="B204" s="5" t="s">
        <v>507</v>
      </c>
      <c r="C204" s="5" t="s">
        <v>116</v>
      </c>
      <c r="D204" s="5" t="s">
        <v>120</v>
      </c>
      <c r="E204" s="5" t="s">
        <v>262</v>
      </c>
      <c r="F204" s="5" t="s">
        <v>118</v>
      </c>
      <c r="G204" s="5" t="s">
        <v>125</v>
      </c>
      <c r="H204" s="3">
        <v>15.22583874465148</v>
      </c>
      <c r="I204" s="3">
        <v>0</v>
      </c>
      <c r="J204" s="325">
        <v>15.22583874465148</v>
      </c>
      <c r="K204" s="3">
        <v>1.6033282103828657</v>
      </c>
      <c r="L204" s="3">
        <v>3.7393719935416168</v>
      </c>
      <c r="M204" s="325">
        <v>5.342700203924482</v>
      </c>
      <c r="N204" s="3">
        <v>0.6177746482655033</v>
      </c>
      <c r="O204" s="3">
        <v>1.827120557971024</v>
      </c>
      <c r="P204" s="3">
        <v>0.793934324944702</v>
      </c>
      <c r="Q204" s="3">
        <v>0.4537533909311252</v>
      </c>
      <c r="R204" s="3">
        <v>3.6128645120483163</v>
      </c>
      <c r="S204" s="3">
        <v>4.773878879465537</v>
      </c>
      <c r="T204" s="3">
        <v>21.694973627368427</v>
      </c>
      <c r="U204" s="3">
        <v>0.5355228068488247</v>
      </c>
      <c r="V204" s="325">
        <v>34.30982274784346</v>
      </c>
      <c r="W204" s="325">
        <v>54.87836169641942</v>
      </c>
      <c r="X204" s="3">
        <v>5.122236875152749</v>
      </c>
      <c r="Y204" s="325">
        <v>60.00059857157217</v>
      </c>
    </row>
    <row r="205" spans="1:25" ht="15">
      <c r="A205" s="321">
        <v>2016</v>
      </c>
      <c r="B205" s="5" t="s">
        <v>507</v>
      </c>
      <c r="C205" s="5" t="s">
        <v>116</v>
      </c>
      <c r="D205" s="5" t="s">
        <v>126</v>
      </c>
      <c r="E205" s="5" t="s">
        <v>263</v>
      </c>
      <c r="F205" s="5" t="s">
        <v>118</v>
      </c>
      <c r="G205" s="5" t="s">
        <v>127</v>
      </c>
      <c r="H205" s="3">
        <v>115.67691223941034</v>
      </c>
      <c r="I205" s="3">
        <v>0</v>
      </c>
      <c r="J205" s="325">
        <v>115.67691223941034</v>
      </c>
      <c r="K205" s="3">
        <v>27.304811410265387</v>
      </c>
      <c r="L205" s="3">
        <v>23.078910177589343</v>
      </c>
      <c r="M205" s="325">
        <v>50.38372158785473</v>
      </c>
      <c r="N205" s="3">
        <v>19.14245780807426</v>
      </c>
      <c r="O205" s="3">
        <v>133.41417955757692</v>
      </c>
      <c r="P205" s="3">
        <v>16.318275628519604</v>
      </c>
      <c r="Q205" s="3">
        <v>14.597724853469074</v>
      </c>
      <c r="R205" s="3">
        <v>81.5755496451575</v>
      </c>
      <c r="S205" s="3">
        <v>47.30849354049217</v>
      </c>
      <c r="T205" s="3">
        <v>60.48176229164457</v>
      </c>
      <c r="U205" s="3">
        <v>21.582526414125503</v>
      </c>
      <c r="V205" s="325">
        <v>394.4209697390596</v>
      </c>
      <c r="W205" s="325">
        <v>560.4816035663247</v>
      </c>
      <c r="X205" s="3">
        <v>52.314235499845275</v>
      </c>
      <c r="Y205" s="325">
        <v>612.79583906617</v>
      </c>
    </row>
    <row r="206" spans="1:25" ht="15">
      <c r="A206" s="321">
        <v>2016</v>
      </c>
      <c r="B206" s="5" t="s">
        <v>507</v>
      </c>
      <c r="C206" s="5" t="s">
        <v>116</v>
      </c>
      <c r="D206" s="5" t="s">
        <v>120</v>
      </c>
      <c r="E206" s="5" t="s">
        <v>264</v>
      </c>
      <c r="F206" s="5" t="s">
        <v>118</v>
      </c>
      <c r="G206" s="5" t="s">
        <v>128</v>
      </c>
      <c r="H206" s="3">
        <v>185.5420939558865</v>
      </c>
      <c r="I206" s="3">
        <v>0</v>
      </c>
      <c r="J206" s="325">
        <v>185.5420939558865</v>
      </c>
      <c r="K206" s="3">
        <v>4.592374954266583</v>
      </c>
      <c r="L206" s="3">
        <v>26.366982847983195</v>
      </c>
      <c r="M206" s="325">
        <v>30.959357802249777</v>
      </c>
      <c r="N206" s="3">
        <v>5.335385237337376</v>
      </c>
      <c r="O206" s="3">
        <v>30.95596714133559</v>
      </c>
      <c r="P206" s="3">
        <v>7.266777377642154</v>
      </c>
      <c r="Q206" s="3">
        <v>2.4999186755992113</v>
      </c>
      <c r="R206" s="3">
        <v>28.08314899400381</v>
      </c>
      <c r="S206" s="3">
        <v>16.28060678848693</v>
      </c>
      <c r="T206" s="3">
        <v>25.19245008317462</v>
      </c>
      <c r="U206" s="3">
        <v>9.1531986410748</v>
      </c>
      <c r="V206" s="325">
        <v>124.7674529386545</v>
      </c>
      <c r="W206" s="325">
        <v>341.26890469679074</v>
      </c>
      <c r="X206" s="3">
        <v>31.853359210155592</v>
      </c>
      <c r="Y206" s="325">
        <v>373.12226390694633</v>
      </c>
    </row>
    <row r="207" spans="1:25" ht="15">
      <c r="A207" s="321">
        <v>2016</v>
      </c>
      <c r="B207" s="5" t="s">
        <v>507</v>
      </c>
      <c r="C207" s="5" t="s">
        <v>116</v>
      </c>
      <c r="D207" s="5" t="s">
        <v>126</v>
      </c>
      <c r="E207" s="5" t="s">
        <v>265</v>
      </c>
      <c r="F207" s="5" t="s">
        <v>118</v>
      </c>
      <c r="G207" s="5" t="s">
        <v>129</v>
      </c>
      <c r="H207" s="3">
        <v>36.759386260471295</v>
      </c>
      <c r="I207" s="3">
        <v>0.011671926326419106</v>
      </c>
      <c r="J207" s="325">
        <v>36.77105818679772</v>
      </c>
      <c r="K207" s="3">
        <v>24.05428242992867</v>
      </c>
      <c r="L207" s="3">
        <v>18.59977856555267</v>
      </c>
      <c r="M207" s="325">
        <v>42.65406099548134</v>
      </c>
      <c r="N207" s="3">
        <v>18.970541501531322</v>
      </c>
      <c r="O207" s="3">
        <v>72.25608618613111</v>
      </c>
      <c r="P207" s="3">
        <v>10.122221288241947</v>
      </c>
      <c r="Q207" s="3">
        <v>3.0149369527134757</v>
      </c>
      <c r="R207" s="3">
        <v>62.56044664196132</v>
      </c>
      <c r="S207" s="3">
        <v>38.33294422673281</v>
      </c>
      <c r="T207" s="3">
        <v>61.950929732451314</v>
      </c>
      <c r="U207" s="3">
        <v>11.271780238864862</v>
      </c>
      <c r="V207" s="325">
        <v>278.47988676862815</v>
      </c>
      <c r="W207" s="325">
        <v>357.90500595090725</v>
      </c>
      <c r="X207" s="3">
        <v>33.406139735456335</v>
      </c>
      <c r="Y207" s="325">
        <v>391.3111456863636</v>
      </c>
    </row>
    <row r="208" spans="1:25" ht="15">
      <c r="A208" s="321">
        <v>2016</v>
      </c>
      <c r="B208" s="5" t="s">
        <v>507</v>
      </c>
      <c r="C208" s="5" t="s">
        <v>116</v>
      </c>
      <c r="D208" s="5" t="s">
        <v>126</v>
      </c>
      <c r="E208" s="5" t="s">
        <v>266</v>
      </c>
      <c r="F208" s="5" t="s">
        <v>118</v>
      </c>
      <c r="G208" s="5" t="s">
        <v>130</v>
      </c>
      <c r="H208" s="3">
        <v>121.79843766980599</v>
      </c>
      <c r="I208" s="3">
        <v>0</v>
      </c>
      <c r="J208" s="325">
        <v>121.79843766980599</v>
      </c>
      <c r="K208" s="3">
        <v>25.455643805442946</v>
      </c>
      <c r="L208" s="3">
        <v>17.52651851453642</v>
      </c>
      <c r="M208" s="325">
        <v>42.982162319979366</v>
      </c>
      <c r="N208" s="3">
        <v>9.171356398532572</v>
      </c>
      <c r="O208" s="3">
        <v>83.04689849327909</v>
      </c>
      <c r="P208" s="3">
        <v>8.730087785643217</v>
      </c>
      <c r="Q208" s="3">
        <v>11.789182774629332</v>
      </c>
      <c r="R208" s="3">
        <v>45.56743091782866</v>
      </c>
      <c r="S208" s="3">
        <v>25.60549092234935</v>
      </c>
      <c r="T208" s="3">
        <v>23.83269940405361</v>
      </c>
      <c r="U208" s="3">
        <v>9.659027217039334</v>
      </c>
      <c r="V208" s="325">
        <v>217.40217391335517</v>
      </c>
      <c r="W208" s="325">
        <v>382.1827739031405</v>
      </c>
      <c r="X208" s="3">
        <v>35.672178195920154</v>
      </c>
      <c r="Y208" s="325">
        <v>417.85495209906065</v>
      </c>
    </row>
    <row r="209" spans="1:25" ht="15">
      <c r="A209" s="321">
        <v>2016</v>
      </c>
      <c r="B209" s="5" t="s">
        <v>507</v>
      </c>
      <c r="C209" s="5" t="s">
        <v>116</v>
      </c>
      <c r="D209" s="5" t="s">
        <v>120</v>
      </c>
      <c r="E209" s="5" t="s">
        <v>267</v>
      </c>
      <c r="F209" s="5" t="s">
        <v>118</v>
      </c>
      <c r="G209" s="5" t="s">
        <v>131</v>
      </c>
      <c r="H209" s="3">
        <v>7.979949815154254</v>
      </c>
      <c r="I209" s="3">
        <v>0</v>
      </c>
      <c r="J209" s="325">
        <v>7.979949815154254</v>
      </c>
      <c r="K209" s="3">
        <v>4.129283101163098</v>
      </c>
      <c r="L209" s="3">
        <v>2.0069612177242506</v>
      </c>
      <c r="M209" s="325">
        <v>6.136244318887349</v>
      </c>
      <c r="N209" s="3">
        <v>1.7306384650753792</v>
      </c>
      <c r="O209" s="3">
        <v>5.61457457902793</v>
      </c>
      <c r="P209" s="3">
        <v>2.286278976960995</v>
      </c>
      <c r="Q209" s="3">
        <v>1.6814203730512858</v>
      </c>
      <c r="R209" s="3">
        <v>12.362918619927871</v>
      </c>
      <c r="S209" s="3">
        <v>8.398319830924569</v>
      </c>
      <c r="T209" s="3">
        <v>23.319932459845464</v>
      </c>
      <c r="U209" s="3">
        <v>1.4725409293228886</v>
      </c>
      <c r="V209" s="325">
        <v>56.86662423413638</v>
      </c>
      <c r="W209" s="325">
        <v>70.98281836817799</v>
      </c>
      <c r="X209" s="3">
        <v>6.625394755023711</v>
      </c>
      <c r="Y209" s="325">
        <v>77.6082131232017</v>
      </c>
    </row>
    <row r="210" spans="1:25" ht="15">
      <c r="A210" s="321">
        <v>2016</v>
      </c>
      <c r="B210" s="5" t="s">
        <v>507</v>
      </c>
      <c r="C210" s="5" t="s">
        <v>116</v>
      </c>
      <c r="D210" s="5" t="s">
        <v>126</v>
      </c>
      <c r="E210" s="5" t="s">
        <v>268</v>
      </c>
      <c r="F210" s="5" t="s">
        <v>118</v>
      </c>
      <c r="G210" s="5" t="s">
        <v>132</v>
      </c>
      <c r="H210" s="3">
        <v>62.149969426240446</v>
      </c>
      <c r="I210" s="3">
        <v>0</v>
      </c>
      <c r="J210" s="325">
        <v>62.149969426240446</v>
      </c>
      <c r="K210" s="3">
        <v>573.7215615660789</v>
      </c>
      <c r="L210" s="3">
        <v>169.0715792149092</v>
      </c>
      <c r="M210" s="325">
        <v>742.7931407809881</v>
      </c>
      <c r="N210" s="3">
        <v>29.056193744868324</v>
      </c>
      <c r="O210" s="3">
        <v>140.2743213699609</v>
      </c>
      <c r="P210" s="3">
        <v>13.247815422046173</v>
      </c>
      <c r="Q210" s="3">
        <v>14.016010627527534</v>
      </c>
      <c r="R210" s="3">
        <v>85.04510177613524</v>
      </c>
      <c r="S210" s="3">
        <v>78.98364682083671</v>
      </c>
      <c r="T210" s="3">
        <v>30.07200308578695</v>
      </c>
      <c r="U210" s="3">
        <v>14.974711420605509</v>
      </c>
      <c r="V210" s="325">
        <v>405.66980426776735</v>
      </c>
      <c r="W210" s="325">
        <v>1210.612914474996</v>
      </c>
      <c r="X210" s="3">
        <v>112.99619595722295</v>
      </c>
      <c r="Y210" s="325">
        <v>1323.6091104322188</v>
      </c>
    </row>
    <row r="211" spans="1:25" ht="15">
      <c r="A211" s="321">
        <v>2016</v>
      </c>
      <c r="B211" s="5" t="s">
        <v>507</v>
      </c>
      <c r="C211" s="5" t="s">
        <v>116</v>
      </c>
      <c r="D211" s="5" t="s">
        <v>120</v>
      </c>
      <c r="E211" s="5" t="s">
        <v>269</v>
      </c>
      <c r="F211" s="5" t="s">
        <v>118</v>
      </c>
      <c r="G211" s="5" t="s">
        <v>133</v>
      </c>
      <c r="H211" s="3">
        <v>4.61980802450673</v>
      </c>
      <c r="I211" s="3">
        <v>0</v>
      </c>
      <c r="J211" s="325">
        <v>4.61980802450673</v>
      </c>
      <c r="K211" s="3">
        <v>2.817457140187316</v>
      </c>
      <c r="L211" s="3">
        <v>22.48454785750571</v>
      </c>
      <c r="M211" s="325">
        <v>25.302004997693025</v>
      </c>
      <c r="N211" s="3">
        <v>8.726497801545538</v>
      </c>
      <c r="O211" s="3">
        <v>63.67620148643635</v>
      </c>
      <c r="P211" s="3">
        <v>7.136592284240596</v>
      </c>
      <c r="Q211" s="3">
        <v>3.698566191827167</v>
      </c>
      <c r="R211" s="3">
        <v>37.8360480782106</v>
      </c>
      <c r="S211" s="3">
        <v>44.170485893279235</v>
      </c>
      <c r="T211" s="3">
        <v>94.0181544557398</v>
      </c>
      <c r="U211" s="3">
        <v>6.708326703953629</v>
      </c>
      <c r="V211" s="325">
        <v>265.9708728952329</v>
      </c>
      <c r="W211" s="325">
        <v>295.89268591743263</v>
      </c>
      <c r="X211" s="3">
        <v>27.61803341139379</v>
      </c>
      <c r="Y211" s="325">
        <v>323.51071932882644</v>
      </c>
    </row>
    <row r="212" spans="1:25" ht="15">
      <c r="A212" s="321">
        <v>2016</v>
      </c>
      <c r="B212" s="5" t="s">
        <v>507</v>
      </c>
      <c r="C212" s="5" t="s">
        <v>116</v>
      </c>
      <c r="D212" s="5" t="s">
        <v>126</v>
      </c>
      <c r="E212" s="5" t="s">
        <v>270</v>
      </c>
      <c r="F212" s="5" t="s">
        <v>118</v>
      </c>
      <c r="G212" s="5" t="s">
        <v>134</v>
      </c>
      <c r="H212" s="3">
        <v>37.71001306372241</v>
      </c>
      <c r="I212" s="3">
        <v>0</v>
      </c>
      <c r="J212" s="325">
        <v>37.71001306372241</v>
      </c>
      <c r="K212" s="3">
        <v>57.45724168243832</v>
      </c>
      <c r="L212" s="3">
        <v>32.007590739155205</v>
      </c>
      <c r="M212" s="325">
        <v>89.46483242159353</v>
      </c>
      <c r="N212" s="3">
        <v>37.527119027455726</v>
      </c>
      <c r="O212" s="3">
        <v>164.66379852797726</v>
      </c>
      <c r="P212" s="3">
        <v>17.745301324389704</v>
      </c>
      <c r="Q212" s="3">
        <v>23.550581114372577</v>
      </c>
      <c r="R212" s="3">
        <v>117.81786200287827</v>
      </c>
      <c r="S212" s="3">
        <v>54.83017766342043</v>
      </c>
      <c r="T212" s="3">
        <v>50.93532836240582</v>
      </c>
      <c r="U212" s="3">
        <v>22.19887882458214</v>
      </c>
      <c r="V212" s="325">
        <v>489.26904684748195</v>
      </c>
      <c r="W212" s="325">
        <v>616.4438923327979</v>
      </c>
      <c r="X212" s="3">
        <v>57.53764396679808</v>
      </c>
      <c r="Y212" s="325">
        <v>673.981536299596</v>
      </c>
    </row>
    <row r="213" spans="1:25" ht="15">
      <c r="A213" s="321">
        <v>2016</v>
      </c>
      <c r="B213" s="5" t="s">
        <v>507</v>
      </c>
      <c r="C213" s="5" t="s">
        <v>116</v>
      </c>
      <c r="D213" s="5" t="s">
        <v>126</v>
      </c>
      <c r="E213" s="5" t="s">
        <v>271</v>
      </c>
      <c r="F213" s="5" t="s">
        <v>118</v>
      </c>
      <c r="G213" s="5" t="s">
        <v>135</v>
      </c>
      <c r="H213" s="3">
        <v>22.384255419844038</v>
      </c>
      <c r="I213" s="3">
        <v>0.09149730189510688</v>
      </c>
      <c r="J213" s="325">
        <v>22.475752721739145</v>
      </c>
      <c r="K213" s="3">
        <v>19.625324883922065</v>
      </c>
      <c r="L213" s="3">
        <v>5.981250976195895</v>
      </c>
      <c r="M213" s="325">
        <v>25.60657586011796</v>
      </c>
      <c r="N213" s="3">
        <v>7.803708985283177</v>
      </c>
      <c r="O213" s="3">
        <v>43.963670482517</v>
      </c>
      <c r="P213" s="3">
        <v>5.466890576499921</v>
      </c>
      <c r="Q213" s="3">
        <v>6.648437619065598</v>
      </c>
      <c r="R213" s="3">
        <v>19.703809377607683</v>
      </c>
      <c r="S213" s="3">
        <v>18.400190850792253</v>
      </c>
      <c r="T213" s="3">
        <v>44.008083945952535</v>
      </c>
      <c r="U213" s="3">
        <v>6.645153846110567</v>
      </c>
      <c r="V213" s="325">
        <v>152.63994568382873</v>
      </c>
      <c r="W213" s="325">
        <v>200.72227426568585</v>
      </c>
      <c r="X213" s="3">
        <v>18.735016919707036</v>
      </c>
      <c r="Y213" s="325">
        <v>219.45729118539288</v>
      </c>
    </row>
    <row r="214" spans="1:25" ht="15">
      <c r="A214" s="321">
        <v>2016</v>
      </c>
      <c r="B214" s="5" t="s">
        <v>507</v>
      </c>
      <c r="C214" s="5" t="s">
        <v>116</v>
      </c>
      <c r="D214" s="5" t="s">
        <v>126</v>
      </c>
      <c r="E214" s="5" t="s">
        <v>272</v>
      </c>
      <c r="F214" s="5" t="s">
        <v>118</v>
      </c>
      <c r="G214" s="5" t="s">
        <v>136</v>
      </c>
      <c r="H214" s="3">
        <v>151.4514563323779</v>
      </c>
      <c r="I214" s="3">
        <v>0</v>
      </c>
      <c r="J214" s="325">
        <v>151.4514563323779</v>
      </c>
      <c r="K214" s="3">
        <v>214.70254255938414</v>
      </c>
      <c r="L214" s="3">
        <v>60.532214270863506</v>
      </c>
      <c r="M214" s="325">
        <v>275.23475683024765</v>
      </c>
      <c r="N214" s="3">
        <v>29.371367634354606</v>
      </c>
      <c r="O214" s="3">
        <v>159.5660075168624</v>
      </c>
      <c r="P214" s="3">
        <v>25.056303846199963</v>
      </c>
      <c r="Q214" s="3">
        <v>28.551241437273454</v>
      </c>
      <c r="R214" s="3">
        <v>93.31497624238018</v>
      </c>
      <c r="S214" s="3">
        <v>65.13754805321227</v>
      </c>
      <c r="T214" s="3">
        <v>38.29326226296521</v>
      </c>
      <c r="U214" s="3">
        <v>20.276075855157565</v>
      </c>
      <c r="V214" s="325">
        <v>459.5667828484057</v>
      </c>
      <c r="W214" s="325">
        <v>886.2529960110313</v>
      </c>
      <c r="X214" s="3">
        <v>82.72108781225693</v>
      </c>
      <c r="Y214" s="325">
        <v>968.9740838232882</v>
      </c>
    </row>
    <row r="215" spans="1:25" ht="15">
      <c r="A215" s="321">
        <v>2016</v>
      </c>
      <c r="B215" s="5" t="s">
        <v>507</v>
      </c>
      <c r="C215" s="5" t="s">
        <v>116</v>
      </c>
      <c r="D215" s="5" t="s">
        <v>117</v>
      </c>
      <c r="E215" s="5" t="s">
        <v>273</v>
      </c>
      <c r="F215" s="5" t="s">
        <v>118</v>
      </c>
      <c r="G215" s="5" t="s">
        <v>137</v>
      </c>
      <c r="H215" s="3">
        <v>18.600501099305802</v>
      </c>
      <c r="I215" s="3">
        <v>0.34506163192759465</v>
      </c>
      <c r="J215" s="325">
        <v>18.945562731233398</v>
      </c>
      <c r="K215" s="3">
        <v>0.8769519530130397</v>
      </c>
      <c r="L215" s="3">
        <v>11.275990191322721</v>
      </c>
      <c r="M215" s="325">
        <v>12.15294214433576</v>
      </c>
      <c r="N215" s="3">
        <v>0.5407605845259399</v>
      </c>
      <c r="O215" s="3">
        <v>2.52507852498648</v>
      </c>
      <c r="P215" s="3">
        <v>2.396561914551373</v>
      </c>
      <c r="Q215" s="3">
        <v>0.3803820671244771</v>
      </c>
      <c r="R215" s="3">
        <v>1.8059858234523305</v>
      </c>
      <c r="S215" s="3">
        <v>9.323911938461464</v>
      </c>
      <c r="T215" s="3">
        <v>42.96855467838461</v>
      </c>
      <c r="U215" s="3">
        <v>0.3786489372847103</v>
      </c>
      <c r="V215" s="325">
        <v>60.319884468771384</v>
      </c>
      <c r="W215" s="325">
        <v>91.41838934434054</v>
      </c>
      <c r="X215" s="3">
        <v>8.532810209551224</v>
      </c>
      <c r="Y215" s="325">
        <v>99.95119955389177</v>
      </c>
    </row>
    <row r="216" spans="1:25" ht="15">
      <c r="A216" s="321">
        <v>2016</v>
      </c>
      <c r="B216" s="5" t="s">
        <v>507</v>
      </c>
      <c r="C216" s="5" t="s">
        <v>116</v>
      </c>
      <c r="D216" s="5" t="s">
        <v>126</v>
      </c>
      <c r="E216" s="5" t="s">
        <v>274</v>
      </c>
      <c r="F216" s="5" t="s">
        <v>118</v>
      </c>
      <c r="G216" s="5" t="s">
        <v>138</v>
      </c>
      <c r="H216" s="3">
        <v>47.49224108257346</v>
      </c>
      <c r="I216" s="3">
        <v>0.15500597226576232</v>
      </c>
      <c r="J216" s="325">
        <v>47.64724705483922</v>
      </c>
      <c r="K216" s="3">
        <v>1293.9203356928683</v>
      </c>
      <c r="L216" s="3">
        <v>209.34296455480512</v>
      </c>
      <c r="M216" s="325">
        <v>1503.2633002476734</v>
      </c>
      <c r="N216" s="3">
        <v>98.69862830421172</v>
      </c>
      <c r="O216" s="3">
        <v>528.0408616007143</v>
      </c>
      <c r="P216" s="3">
        <v>30.360537605017345</v>
      </c>
      <c r="Q216" s="3">
        <v>36.03730430185676</v>
      </c>
      <c r="R216" s="3">
        <v>230.82737261038588</v>
      </c>
      <c r="S216" s="3">
        <v>238.5152239010277</v>
      </c>
      <c r="T216" s="3">
        <v>166.32082375283537</v>
      </c>
      <c r="U216" s="3">
        <v>41.08801591850422</v>
      </c>
      <c r="V216" s="325">
        <v>1369.8887679945533</v>
      </c>
      <c r="W216" s="325">
        <v>2920.799315297066</v>
      </c>
      <c r="X216" s="3">
        <v>272.6215851795678</v>
      </c>
      <c r="Y216" s="325">
        <v>3193.420900476634</v>
      </c>
    </row>
    <row r="217" spans="1:25" ht="15">
      <c r="A217" s="321">
        <v>2016</v>
      </c>
      <c r="B217" s="5" t="s">
        <v>507</v>
      </c>
      <c r="C217" s="5" t="s">
        <v>116</v>
      </c>
      <c r="D217" s="5" t="s">
        <v>120</v>
      </c>
      <c r="E217" s="5" t="s">
        <v>275</v>
      </c>
      <c r="F217" s="5" t="s">
        <v>118</v>
      </c>
      <c r="G217" s="5" t="s">
        <v>139</v>
      </c>
      <c r="H217" s="3">
        <v>17.473588309707075</v>
      </c>
      <c r="I217" s="3">
        <v>17.303966755183296</v>
      </c>
      <c r="J217" s="325">
        <v>34.77755506489037</v>
      </c>
      <c r="K217" s="3">
        <v>46.219021300379936</v>
      </c>
      <c r="L217" s="3">
        <v>9.570389044169623</v>
      </c>
      <c r="M217" s="325">
        <v>55.78941034454956</v>
      </c>
      <c r="N217" s="3">
        <v>486.8674298875489</v>
      </c>
      <c r="O217" s="3">
        <v>18.1049400898629</v>
      </c>
      <c r="P217" s="3">
        <v>13.654124854639825</v>
      </c>
      <c r="Q217" s="3">
        <v>1.8554642334438485</v>
      </c>
      <c r="R217" s="3">
        <v>12.997100134508257</v>
      </c>
      <c r="S217" s="3">
        <v>18.60912304992076</v>
      </c>
      <c r="T217" s="3">
        <v>26.157920160625572</v>
      </c>
      <c r="U217" s="3">
        <v>2.3939903140685437</v>
      </c>
      <c r="V217" s="325">
        <v>580.6400927246187</v>
      </c>
      <c r="W217" s="325">
        <v>671.2070581340587</v>
      </c>
      <c r="X217" s="3">
        <v>62.64912868675144</v>
      </c>
      <c r="Y217" s="325">
        <v>733.8561868208101</v>
      </c>
    </row>
    <row r="218" spans="1:25" ht="15">
      <c r="A218" s="321">
        <v>2016</v>
      </c>
      <c r="B218" s="5" t="s">
        <v>507</v>
      </c>
      <c r="C218" s="5" t="s">
        <v>116</v>
      </c>
      <c r="D218" s="5" t="s">
        <v>123</v>
      </c>
      <c r="E218" s="5" t="s">
        <v>276</v>
      </c>
      <c r="F218" s="5" t="s">
        <v>118</v>
      </c>
      <c r="G218" s="5" t="s">
        <v>140</v>
      </c>
      <c r="H218" s="3">
        <v>6.020368350796918</v>
      </c>
      <c r="I218" s="3">
        <v>2.2950012269546547</v>
      </c>
      <c r="J218" s="325">
        <v>8.315369577751573</v>
      </c>
      <c r="K218" s="3">
        <v>1.394468496385316</v>
      </c>
      <c r="L218" s="3">
        <v>4.4864278063674305</v>
      </c>
      <c r="M218" s="325">
        <v>5.880896302752746</v>
      </c>
      <c r="N218" s="3">
        <v>0.8293255931594367</v>
      </c>
      <c r="O218" s="3">
        <v>6.711237848990789</v>
      </c>
      <c r="P218" s="3">
        <v>16.914058477825197</v>
      </c>
      <c r="Q218" s="3">
        <v>0.9199539662514948</v>
      </c>
      <c r="R218" s="3">
        <v>5.0000981886061275</v>
      </c>
      <c r="S218" s="3">
        <v>5.493426331891955</v>
      </c>
      <c r="T218" s="3">
        <v>18.952926632235858</v>
      </c>
      <c r="U218" s="3">
        <v>1.061990718572011</v>
      </c>
      <c r="V218" s="325">
        <v>55.88301775753287</v>
      </c>
      <c r="W218" s="325">
        <v>70.07928363803718</v>
      </c>
      <c r="X218" s="3">
        <v>6.541060624600674</v>
      </c>
      <c r="Y218" s="325">
        <v>76.62034426263786</v>
      </c>
    </row>
    <row r="219" spans="1:25" ht="15">
      <c r="A219" s="321">
        <v>2016</v>
      </c>
      <c r="B219" s="5" t="s">
        <v>507</v>
      </c>
      <c r="C219" s="5" t="s">
        <v>116</v>
      </c>
      <c r="D219" s="5" t="s">
        <v>123</v>
      </c>
      <c r="E219" s="5" t="s">
        <v>277</v>
      </c>
      <c r="F219" s="5" t="s">
        <v>118</v>
      </c>
      <c r="G219" s="5" t="s">
        <v>141</v>
      </c>
      <c r="H219" s="3">
        <v>11.187472448545407</v>
      </c>
      <c r="I219" s="3">
        <v>5.441544249743713</v>
      </c>
      <c r="J219" s="325">
        <v>16.62901669828912</v>
      </c>
      <c r="K219" s="3">
        <v>2.3535623762256277</v>
      </c>
      <c r="L219" s="3">
        <v>7.6403085305376885</v>
      </c>
      <c r="M219" s="325">
        <v>9.993870906763316</v>
      </c>
      <c r="N219" s="3">
        <v>2.928076020257401</v>
      </c>
      <c r="O219" s="3">
        <v>19.02643579142394</v>
      </c>
      <c r="P219" s="3">
        <v>6.28204058102569</v>
      </c>
      <c r="Q219" s="3">
        <v>2.675898808611027</v>
      </c>
      <c r="R219" s="3">
        <v>9.910527279734055</v>
      </c>
      <c r="S219" s="3">
        <v>18.659879850725652</v>
      </c>
      <c r="T219" s="3">
        <v>18.779838888077418</v>
      </c>
      <c r="U219" s="3">
        <v>3.497640244052483</v>
      </c>
      <c r="V219" s="325">
        <v>81.76033746390766</v>
      </c>
      <c r="W219" s="325">
        <v>108.3832250689601</v>
      </c>
      <c r="X219" s="3">
        <v>10.11627415496315</v>
      </c>
      <c r="Y219" s="325">
        <v>118.49949922392325</v>
      </c>
    </row>
    <row r="220" spans="1:25" ht="15">
      <c r="A220" s="321">
        <v>2016</v>
      </c>
      <c r="B220" s="5" t="s">
        <v>507</v>
      </c>
      <c r="C220" s="5" t="s">
        <v>116</v>
      </c>
      <c r="D220" s="5" t="s">
        <v>120</v>
      </c>
      <c r="E220" s="5" t="s">
        <v>278</v>
      </c>
      <c r="F220" s="5" t="s">
        <v>118</v>
      </c>
      <c r="G220" s="5" t="s">
        <v>142</v>
      </c>
      <c r="H220" s="3">
        <v>11.734423072231598</v>
      </c>
      <c r="I220" s="3">
        <v>0</v>
      </c>
      <c r="J220" s="325">
        <v>11.734423072231598</v>
      </c>
      <c r="K220" s="3">
        <v>1.6230938093428888</v>
      </c>
      <c r="L220" s="3">
        <v>15.07152997922922</v>
      </c>
      <c r="M220" s="325">
        <v>16.69462378857211</v>
      </c>
      <c r="N220" s="3">
        <v>94.71133185405571</v>
      </c>
      <c r="O220" s="3">
        <v>10.895393862884745</v>
      </c>
      <c r="P220" s="3">
        <v>8.58992097863536</v>
      </c>
      <c r="Q220" s="3">
        <v>1.5339627982402502</v>
      </c>
      <c r="R220" s="3">
        <v>9.920860468382212</v>
      </c>
      <c r="S220" s="3">
        <v>6.087868162669577</v>
      </c>
      <c r="T220" s="3">
        <v>16.68047105299693</v>
      </c>
      <c r="U220" s="3">
        <v>1.772409624905174</v>
      </c>
      <c r="V220" s="325">
        <v>150.19221880276996</v>
      </c>
      <c r="W220" s="325">
        <v>178.62126566357367</v>
      </c>
      <c r="X220" s="3">
        <v>16.672152837392538</v>
      </c>
      <c r="Y220" s="325">
        <v>195.2934185009662</v>
      </c>
    </row>
    <row r="221" spans="1:25" ht="15">
      <c r="A221" s="321">
        <v>2016</v>
      </c>
      <c r="B221" s="5" t="s">
        <v>507</v>
      </c>
      <c r="C221" s="5" t="s">
        <v>116</v>
      </c>
      <c r="D221" s="5" t="s">
        <v>126</v>
      </c>
      <c r="E221" s="5" t="s">
        <v>279</v>
      </c>
      <c r="F221" s="5" t="s">
        <v>118</v>
      </c>
      <c r="G221" s="5" t="s">
        <v>143</v>
      </c>
      <c r="H221" s="3">
        <v>78.3612347908948</v>
      </c>
      <c r="I221" s="3">
        <v>0</v>
      </c>
      <c r="J221" s="325">
        <v>78.3612347908948</v>
      </c>
      <c r="K221" s="3">
        <v>4.663623987312364</v>
      </c>
      <c r="L221" s="3">
        <v>13.94864102788019</v>
      </c>
      <c r="M221" s="325">
        <v>18.612265015192552</v>
      </c>
      <c r="N221" s="3">
        <v>2.4793324159579644</v>
      </c>
      <c r="O221" s="3">
        <v>15.156825914013066</v>
      </c>
      <c r="P221" s="3">
        <v>35.90349814570626</v>
      </c>
      <c r="Q221" s="3">
        <v>1.2547265494778084</v>
      </c>
      <c r="R221" s="3">
        <v>17.96998593972289</v>
      </c>
      <c r="S221" s="3">
        <v>11.109932294708566</v>
      </c>
      <c r="T221" s="3">
        <v>32.22421292638478</v>
      </c>
      <c r="U221" s="3">
        <v>4.740120376818114</v>
      </c>
      <c r="V221" s="325">
        <v>120.83863456278945</v>
      </c>
      <c r="W221" s="325">
        <v>217.8121343688768</v>
      </c>
      <c r="X221" s="3">
        <v>20.330150391366008</v>
      </c>
      <c r="Y221" s="325">
        <v>238.1422847602428</v>
      </c>
    </row>
    <row r="222" spans="1:25" ht="15">
      <c r="A222" s="321">
        <v>2016</v>
      </c>
      <c r="B222" s="5" t="s">
        <v>507</v>
      </c>
      <c r="C222" s="5" t="s">
        <v>116</v>
      </c>
      <c r="D222" s="5" t="s">
        <v>117</v>
      </c>
      <c r="E222" s="5" t="s">
        <v>280</v>
      </c>
      <c r="F222" s="5" t="s">
        <v>118</v>
      </c>
      <c r="G222" s="5" t="s">
        <v>144</v>
      </c>
      <c r="H222" s="3">
        <v>113.98131178130524</v>
      </c>
      <c r="I222" s="3">
        <v>15.637207369509664</v>
      </c>
      <c r="J222" s="325">
        <v>129.6185191508149</v>
      </c>
      <c r="K222" s="3">
        <v>329.85288738411793</v>
      </c>
      <c r="L222" s="3">
        <v>19.424864788323646</v>
      </c>
      <c r="M222" s="325">
        <v>349.2777521724416</v>
      </c>
      <c r="N222" s="3">
        <v>29.170442157346066</v>
      </c>
      <c r="O222" s="3">
        <v>61.72730698228579</v>
      </c>
      <c r="P222" s="3">
        <v>10.204190940822693</v>
      </c>
      <c r="Q222" s="3">
        <v>10.013167176942336</v>
      </c>
      <c r="R222" s="3">
        <v>38.487195666875024</v>
      </c>
      <c r="S222" s="3">
        <v>55.67878248587621</v>
      </c>
      <c r="T222" s="3">
        <v>45.3155862458635</v>
      </c>
      <c r="U222" s="3">
        <v>8.084539124002143</v>
      </c>
      <c r="V222" s="325">
        <v>258.68121078001377</v>
      </c>
      <c r="W222" s="325">
        <v>737.5774821032702</v>
      </c>
      <c r="X222" s="3">
        <v>68.84401174385259</v>
      </c>
      <c r="Y222" s="325">
        <v>806.4214938471227</v>
      </c>
    </row>
    <row r="223" spans="1:25" ht="15">
      <c r="A223" s="321">
        <v>2016</v>
      </c>
      <c r="B223" s="5" t="s">
        <v>507</v>
      </c>
      <c r="C223" s="5" t="s">
        <v>145</v>
      </c>
      <c r="D223" s="5" t="s">
        <v>146</v>
      </c>
      <c r="E223" s="5" t="s">
        <v>281</v>
      </c>
      <c r="F223" s="5" t="s">
        <v>147</v>
      </c>
      <c r="G223" s="5" t="s">
        <v>148</v>
      </c>
      <c r="H223" s="3">
        <v>54.52384335060517</v>
      </c>
      <c r="I223" s="3">
        <v>1.6204574371509164</v>
      </c>
      <c r="J223" s="325">
        <v>56.14430078775609</v>
      </c>
      <c r="K223" s="3">
        <v>71.68999298313425</v>
      </c>
      <c r="L223" s="3">
        <v>23.90970588751746</v>
      </c>
      <c r="M223" s="325">
        <v>95.59969887065171</v>
      </c>
      <c r="N223" s="3">
        <v>14.104002349708118</v>
      </c>
      <c r="O223" s="3">
        <v>54.199508420358285</v>
      </c>
      <c r="P223" s="3">
        <v>10.157784248453954</v>
      </c>
      <c r="Q223" s="3">
        <v>7.226134797611148</v>
      </c>
      <c r="R223" s="3">
        <v>25.85026799418204</v>
      </c>
      <c r="S223" s="3">
        <v>28.927546000094058</v>
      </c>
      <c r="T223" s="3">
        <v>57.56290947166247</v>
      </c>
      <c r="U223" s="3">
        <v>8.317387905759201</v>
      </c>
      <c r="V223" s="325">
        <v>206.34554118782927</v>
      </c>
      <c r="W223" s="325">
        <v>358.08954084623707</v>
      </c>
      <c r="X223" s="3">
        <v>33.423363854697364</v>
      </c>
      <c r="Y223" s="325">
        <v>391.5129047009344</v>
      </c>
    </row>
    <row r="224" spans="1:25" ht="15">
      <c r="A224" s="321">
        <v>2016</v>
      </c>
      <c r="B224" s="5" t="s">
        <v>507</v>
      </c>
      <c r="C224" s="5" t="s">
        <v>145</v>
      </c>
      <c r="D224" s="5" t="s">
        <v>149</v>
      </c>
      <c r="E224" s="5" t="s">
        <v>282</v>
      </c>
      <c r="F224" s="5" t="s">
        <v>147</v>
      </c>
      <c r="G224" s="5" t="s">
        <v>150</v>
      </c>
      <c r="H224" s="3">
        <v>99.57254209348241</v>
      </c>
      <c r="I224" s="3">
        <v>44.445418871736365</v>
      </c>
      <c r="J224" s="325">
        <v>144.01796096521878</v>
      </c>
      <c r="K224" s="3">
        <v>90.53721007756494</v>
      </c>
      <c r="L224" s="3">
        <v>116.01400343421432</v>
      </c>
      <c r="M224" s="325">
        <v>206.55121351177925</v>
      </c>
      <c r="N224" s="3">
        <v>12.244258870508004</v>
      </c>
      <c r="O224" s="3">
        <v>115.95778846418791</v>
      </c>
      <c r="P224" s="3">
        <v>12.500516196710198</v>
      </c>
      <c r="Q224" s="3">
        <v>23.400327103034748</v>
      </c>
      <c r="R224" s="3">
        <v>34.751974228086596</v>
      </c>
      <c r="S224" s="3">
        <v>54.91927890068012</v>
      </c>
      <c r="T224" s="3">
        <v>41.12118511272217</v>
      </c>
      <c r="U224" s="3">
        <v>13.765079597265505</v>
      </c>
      <c r="V224" s="325">
        <v>308.6604084731953</v>
      </c>
      <c r="W224" s="325">
        <v>659.2295829501933</v>
      </c>
      <c r="X224" s="3">
        <v>61.531175031403436</v>
      </c>
      <c r="Y224" s="325">
        <v>720.7607579815967</v>
      </c>
    </row>
    <row r="225" spans="1:25" ht="15">
      <c r="A225" s="321">
        <v>2016</v>
      </c>
      <c r="B225" s="5" t="s">
        <v>507</v>
      </c>
      <c r="C225" s="5" t="s">
        <v>145</v>
      </c>
      <c r="D225" s="5" t="s">
        <v>146</v>
      </c>
      <c r="E225" s="5" t="s">
        <v>283</v>
      </c>
      <c r="F225" s="5" t="s">
        <v>147</v>
      </c>
      <c r="G225" s="5" t="s">
        <v>151</v>
      </c>
      <c r="H225" s="3">
        <v>24.530836889702638</v>
      </c>
      <c r="I225" s="3">
        <v>0.09208808528688395</v>
      </c>
      <c r="J225" s="325">
        <v>24.622924974989523</v>
      </c>
      <c r="K225" s="3">
        <v>4.794709438258582</v>
      </c>
      <c r="L225" s="3">
        <v>1.160404087708816</v>
      </c>
      <c r="M225" s="325">
        <v>5.955113525967398</v>
      </c>
      <c r="N225" s="3">
        <v>1.5236243098183637</v>
      </c>
      <c r="O225" s="3">
        <v>9.495470739952758</v>
      </c>
      <c r="P225" s="3">
        <v>2.907055779525062</v>
      </c>
      <c r="Q225" s="3">
        <v>0.8600910274225559</v>
      </c>
      <c r="R225" s="3">
        <v>2.807174674926809</v>
      </c>
      <c r="S225" s="3">
        <v>4.780860279252005</v>
      </c>
      <c r="T225" s="3">
        <v>12.847261491301559</v>
      </c>
      <c r="U225" s="3">
        <v>1.4284475370814065</v>
      </c>
      <c r="V225" s="325">
        <v>36.64998583928052</v>
      </c>
      <c r="W225" s="325">
        <v>67.22802434023744</v>
      </c>
      <c r="X225" s="3">
        <v>6.2749297660192145</v>
      </c>
      <c r="Y225" s="325">
        <v>73.50295410625665</v>
      </c>
    </row>
    <row r="226" spans="1:25" ht="15">
      <c r="A226" s="321">
        <v>2016</v>
      </c>
      <c r="B226" s="5" t="s">
        <v>507</v>
      </c>
      <c r="C226" s="5" t="s">
        <v>145</v>
      </c>
      <c r="D226" s="5" t="s">
        <v>149</v>
      </c>
      <c r="E226" s="5" t="s">
        <v>284</v>
      </c>
      <c r="F226" s="5" t="s">
        <v>147</v>
      </c>
      <c r="G226" s="5" t="s">
        <v>152</v>
      </c>
      <c r="H226" s="3">
        <v>64.48619253478374</v>
      </c>
      <c r="I226" s="3">
        <v>0</v>
      </c>
      <c r="J226" s="325">
        <v>64.48619253478374</v>
      </c>
      <c r="K226" s="3">
        <v>5.830401662171662</v>
      </c>
      <c r="L226" s="3">
        <v>7.1747150541743405</v>
      </c>
      <c r="M226" s="325">
        <v>13.005116716346002</v>
      </c>
      <c r="N226" s="3">
        <v>3.9112264074725323</v>
      </c>
      <c r="O226" s="3">
        <v>13.699745289552025</v>
      </c>
      <c r="P226" s="3">
        <v>4.191403476282696</v>
      </c>
      <c r="Q226" s="3">
        <v>2.322355012174064</v>
      </c>
      <c r="R226" s="3">
        <v>6.370485602440191</v>
      </c>
      <c r="S226" s="3">
        <v>10.097772521224831</v>
      </c>
      <c r="T226" s="3">
        <v>28.27889690321593</v>
      </c>
      <c r="U226" s="3">
        <v>2.471767746128876</v>
      </c>
      <c r="V226" s="325">
        <v>71.34365295849115</v>
      </c>
      <c r="W226" s="325">
        <v>148.83496220962087</v>
      </c>
      <c r="X226" s="3">
        <v>13.891958655023544</v>
      </c>
      <c r="Y226" s="325">
        <v>162.7269208646444</v>
      </c>
    </row>
    <row r="227" spans="1:25" ht="15">
      <c r="A227" s="321">
        <v>2016</v>
      </c>
      <c r="B227" s="5" t="s">
        <v>507</v>
      </c>
      <c r="C227" s="5" t="s">
        <v>145</v>
      </c>
      <c r="D227" s="5" t="s">
        <v>153</v>
      </c>
      <c r="E227" s="5" t="s">
        <v>285</v>
      </c>
      <c r="F227" s="5" t="s">
        <v>147</v>
      </c>
      <c r="G227" s="5" t="s">
        <v>154</v>
      </c>
      <c r="H227" s="3">
        <v>83.15866155188111</v>
      </c>
      <c r="I227" s="3">
        <v>0</v>
      </c>
      <c r="J227" s="325">
        <v>83.15866155188111</v>
      </c>
      <c r="K227" s="3">
        <v>8.081311356359313</v>
      </c>
      <c r="L227" s="3">
        <v>8.66611425777297</v>
      </c>
      <c r="M227" s="325">
        <v>16.747425614132283</v>
      </c>
      <c r="N227" s="3">
        <v>4.870030490100586</v>
      </c>
      <c r="O227" s="3">
        <v>22.755411117428554</v>
      </c>
      <c r="P227" s="3">
        <v>7.06585878521148</v>
      </c>
      <c r="Q227" s="3">
        <v>5.2130869214387</v>
      </c>
      <c r="R227" s="3">
        <v>15.662538757926804</v>
      </c>
      <c r="S227" s="3">
        <v>13.884656776915284</v>
      </c>
      <c r="T227" s="3">
        <v>19.772522860270914</v>
      </c>
      <c r="U227" s="3">
        <v>5.452864028046066</v>
      </c>
      <c r="V227" s="325">
        <v>94.67696973733838</v>
      </c>
      <c r="W227" s="325">
        <v>194.58305690335177</v>
      </c>
      <c r="X227" s="3">
        <v>18.16199461026048</v>
      </c>
      <c r="Y227" s="325">
        <v>212.74505151361225</v>
      </c>
    </row>
    <row r="228" spans="1:25" ht="15">
      <c r="A228" s="321">
        <v>2016</v>
      </c>
      <c r="B228" s="5" t="s">
        <v>507</v>
      </c>
      <c r="C228" s="5" t="s">
        <v>145</v>
      </c>
      <c r="D228" s="5" t="s">
        <v>155</v>
      </c>
      <c r="E228" s="5" t="s">
        <v>286</v>
      </c>
      <c r="F228" s="5" t="s">
        <v>147</v>
      </c>
      <c r="G228" s="5" t="s">
        <v>156</v>
      </c>
      <c r="H228" s="3">
        <v>18.75753315593493</v>
      </c>
      <c r="I228" s="3">
        <v>0</v>
      </c>
      <c r="J228" s="325">
        <v>18.75753315593493</v>
      </c>
      <c r="K228" s="3">
        <v>0.758355186803186</v>
      </c>
      <c r="L228" s="3">
        <v>4.785404423248657</v>
      </c>
      <c r="M228" s="325">
        <v>5.543759610051843</v>
      </c>
      <c r="N228" s="3">
        <v>1.055349881994232</v>
      </c>
      <c r="O228" s="3">
        <v>3.2736005106729746</v>
      </c>
      <c r="P228" s="3">
        <v>3.079532127115817</v>
      </c>
      <c r="Q228" s="3">
        <v>0.6880704041496891</v>
      </c>
      <c r="R228" s="3">
        <v>1.5628772105502338</v>
      </c>
      <c r="S228" s="3">
        <v>4.764276449696155</v>
      </c>
      <c r="T228" s="3">
        <v>21.877180686028282</v>
      </c>
      <c r="U228" s="3">
        <v>0.6149022889168935</v>
      </c>
      <c r="V228" s="325">
        <v>36.91578955912428</v>
      </c>
      <c r="W228" s="325">
        <v>61.21708232511105</v>
      </c>
      <c r="X228" s="3">
        <v>5.713880421751083</v>
      </c>
      <c r="Y228" s="325">
        <v>66.93096274686214</v>
      </c>
    </row>
    <row r="229" spans="1:25" ht="15">
      <c r="A229" s="321">
        <v>2016</v>
      </c>
      <c r="B229" s="5" t="s">
        <v>507</v>
      </c>
      <c r="C229" s="5" t="s">
        <v>145</v>
      </c>
      <c r="D229" s="5" t="s">
        <v>149</v>
      </c>
      <c r="E229" s="5" t="s">
        <v>287</v>
      </c>
      <c r="F229" s="5" t="s">
        <v>147</v>
      </c>
      <c r="G229" s="5" t="s">
        <v>157</v>
      </c>
      <c r="H229" s="3">
        <v>91.48439050922347</v>
      </c>
      <c r="I229" s="3">
        <v>0</v>
      </c>
      <c r="J229" s="325">
        <v>91.48439050922347</v>
      </c>
      <c r="K229" s="3">
        <v>10.567089285448032</v>
      </c>
      <c r="L229" s="3">
        <v>16.330272298920036</v>
      </c>
      <c r="M229" s="325">
        <v>26.89736158436807</v>
      </c>
      <c r="N229" s="3">
        <v>9.436289197055881</v>
      </c>
      <c r="O229" s="3">
        <v>69.73247152124772</v>
      </c>
      <c r="P229" s="3">
        <v>7.935605950205712</v>
      </c>
      <c r="Q229" s="3">
        <v>6.977224087719693</v>
      </c>
      <c r="R229" s="3">
        <v>24.611208981035215</v>
      </c>
      <c r="S229" s="3">
        <v>25.508263755596545</v>
      </c>
      <c r="T229" s="3">
        <v>44.33883520915686</v>
      </c>
      <c r="U229" s="3">
        <v>7.782637560768685</v>
      </c>
      <c r="V229" s="325">
        <v>196.32253626278631</v>
      </c>
      <c r="W229" s="325">
        <v>314.70428835637784</v>
      </c>
      <c r="X229" s="3">
        <v>29.373870880203746</v>
      </c>
      <c r="Y229" s="325">
        <v>344.0781592365816</v>
      </c>
    </row>
    <row r="230" spans="1:25" ht="15">
      <c r="A230" s="321">
        <v>2016</v>
      </c>
      <c r="B230" s="5" t="s">
        <v>507</v>
      </c>
      <c r="C230" s="5" t="s">
        <v>145</v>
      </c>
      <c r="D230" s="5" t="s">
        <v>153</v>
      </c>
      <c r="E230" s="5" t="s">
        <v>288</v>
      </c>
      <c r="F230" s="5" t="s">
        <v>147</v>
      </c>
      <c r="G230" s="5" t="s">
        <v>158</v>
      </c>
      <c r="H230" s="3">
        <v>97.77871237985869</v>
      </c>
      <c r="I230" s="3">
        <v>0</v>
      </c>
      <c r="J230" s="325">
        <v>97.77871237985869</v>
      </c>
      <c r="K230" s="3">
        <v>9.257099735846811</v>
      </c>
      <c r="L230" s="3">
        <v>10.874454253742119</v>
      </c>
      <c r="M230" s="325">
        <v>20.13155398958893</v>
      </c>
      <c r="N230" s="3">
        <v>4.526654274352076</v>
      </c>
      <c r="O230" s="3">
        <v>25.872483248456764</v>
      </c>
      <c r="P230" s="3">
        <v>9.24506145505032</v>
      </c>
      <c r="Q230" s="3">
        <v>5.476104703200517</v>
      </c>
      <c r="R230" s="3">
        <v>13.230153328167965</v>
      </c>
      <c r="S230" s="3">
        <v>14.603841333005466</v>
      </c>
      <c r="T230" s="3">
        <v>28.12775002424428</v>
      </c>
      <c r="U230" s="3">
        <v>5.532375646615708</v>
      </c>
      <c r="V230" s="325">
        <v>106.6144240130931</v>
      </c>
      <c r="W230" s="325">
        <v>224.5246903825407</v>
      </c>
      <c r="X230" s="3">
        <v>20.95668698751882</v>
      </c>
      <c r="Y230" s="325">
        <v>245.48137737005953</v>
      </c>
    </row>
    <row r="231" spans="1:25" ht="15">
      <c r="A231" s="321">
        <v>2016</v>
      </c>
      <c r="B231" s="5" t="s">
        <v>507</v>
      </c>
      <c r="C231" s="5" t="s">
        <v>145</v>
      </c>
      <c r="D231" s="5" t="s">
        <v>146</v>
      </c>
      <c r="E231" s="5" t="s">
        <v>289</v>
      </c>
      <c r="F231" s="5" t="s">
        <v>147</v>
      </c>
      <c r="G231" s="5" t="s">
        <v>159</v>
      </c>
      <c r="H231" s="3">
        <v>103.41245755019719</v>
      </c>
      <c r="I231" s="3">
        <v>1.0019680975259893</v>
      </c>
      <c r="J231" s="325">
        <v>104.41442564772318</v>
      </c>
      <c r="K231" s="3">
        <v>7.777818800259695</v>
      </c>
      <c r="L231" s="3">
        <v>16.678925643524693</v>
      </c>
      <c r="M231" s="325">
        <v>24.456744443784387</v>
      </c>
      <c r="N231" s="3">
        <v>7.8880703392818825</v>
      </c>
      <c r="O231" s="3">
        <v>45.366152898945245</v>
      </c>
      <c r="P231" s="3">
        <v>7.619788947970476</v>
      </c>
      <c r="Q231" s="3">
        <v>8.060387824400205</v>
      </c>
      <c r="R231" s="3">
        <v>23.374302769537184</v>
      </c>
      <c r="S231" s="3">
        <v>21.588273546691884</v>
      </c>
      <c r="T231" s="3">
        <v>27.040410966520284</v>
      </c>
      <c r="U231" s="3">
        <v>9.3485736253771</v>
      </c>
      <c r="V231" s="325">
        <v>150.28596091872427</v>
      </c>
      <c r="W231" s="325">
        <v>279.15713101023186</v>
      </c>
      <c r="X231" s="3">
        <v>26.055970080385116</v>
      </c>
      <c r="Y231" s="325">
        <v>305.213101090617</v>
      </c>
    </row>
    <row r="232" spans="1:25" ht="15">
      <c r="A232" s="321">
        <v>2016</v>
      </c>
      <c r="B232" s="5" t="s">
        <v>507</v>
      </c>
      <c r="C232" s="5" t="s">
        <v>145</v>
      </c>
      <c r="D232" s="5" t="s">
        <v>149</v>
      </c>
      <c r="E232" s="5" t="s">
        <v>290</v>
      </c>
      <c r="F232" s="5" t="s">
        <v>147</v>
      </c>
      <c r="G232" s="5" t="s">
        <v>160</v>
      </c>
      <c r="H232" s="3">
        <v>17.6317362483828</v>
      </c>
      <c r="I232" s="3">
        <v>0</v>
      </c>
      <c r="J232" s="325">
        <v>17.6317362483828</v>
      </c>
      <c r="K232" s="3">
        <v>2.578462324634873</v>
      </c>
      <c r="L232" s="3">
        <v>2.965591574408366</v>
      </c>
      <c r="M232" s="325">
        <v>5.544053899043239</v>
      </c>
      <c r="N232" s="3">
        <v>1.507171102691643</v>
      </c>
      <c r="O232" s="3">
        <v>7.060297022062618</v>
      </c>
      <c r="P232" s="3">
        <v>2.0665272884478023</v>
      </c>
      <c r="Q232" s="3">
        <v>0.7254503087469529</v>
      </c>
      <c r="R232" s="3">
        <v>3.3645556826330836</v>
      </c>
      <c r="S232" s="3">
        <v>4.507875538673509</v>
      </c>
      <c r="T232" s="3">
        <v>17.02563325949894</v>
      </c>
      <c r="U232" s="3">
        <v>1.0141729325603364</v>
      </c>
      <c r="V232" s="325">
        <v>37.27168313531488</v>
      </c>
      <c r="W232" s="325">
        <v>60.44747328274092</v>
      </c>
      <c r="X232" s="3">
        <v>5.642046648030093</v>
      </c>
      <c r="Y232" s="325">
        <v>66.08951993077102</v>
      </c>
    </row>
    <row r="233" spans="1:25" ht="15">
      <c r="A233" s="321">
        <v>2016</v>
      </c>
      <c r="B233" s="5" t="s">
        <v>507</v>
      </c>
      <c r="C233" s="5" t="s">
        <v>145</v>
      </c>
      <c r="D233" s="5" t="s">
        <v>149</v>
      </c>
      <c r="E233" s="5" t="s">
        <v>291</v>
      </c>
      <c r="F233" s="5" t="s">
        <v>147</v>
      </c>
      <c r="G233" s="5" t="s">
        <v>161</v>
      </c>
      <c r="H233" s="3">
        <v>45.3143564309268</v>
      </c>
      <c r="I233" s="3">
        <v>3.985933276808515</v>
      </c>
      <c r="J233" s="325">
        <v>49.30028970773532</v>
      </c>
      <c r="K233" s="3">
        <v>6.117543259773356</v>
      </c>
      <c r="L233" s="3">
        <v>9.650759141985086</v>
      </c>
      <c r="M233" s="325">
        <v>15.768302401758442</v>
      </c>
      <c r="N233" s="3">
        <v>4.986741045652298</v>
      </c>
      <c r="O233" s="3">
        <v>33.75997256396982</v>
      </c>
      <c r="P233" s="3">
        <v>5.289580099950559</v>
      </c>
      <c r="Q233" s="3">
        <v>5.0560199754320285</v>
      </c>
      <c r="R233" s="3">
        <v>18.013985706168484</v>
      </c>
      <c r="S233" s="3">
        <v>14.848186329438972</v>
      </c>
      <c r="T233" s="3">
        <v>23.963301707526682</v>
      </c>
      <c r="U233" s="3">
        <v>4.294831086826686</v>
      </c>
      <c r="V233" s="325">
        <v>110.21261851496554</v>
      </c>
      <c r="W233" s="325">
        <v>175.2812106244593</v>
      </c>
      <c r="X233" s="3">
        <v>16.36039875878075</v>
      </c>
      <c r="Y233" s="325">
        <v>191.64160938324005</v>
      </c>
    </row>
    <row r="234" spans="1:25" ht="15">
      <c r="A234" s="321">
        <v>2016</v>
      </c>
      <c r="B234" s="5" t="s">
        <v>507</v>
      </c>
      <c r="C234" s="5" t="s">
        <v>145</v>
      </c>
      <c r="D234" s="5" t="s">
        <v>155</v>
      </c>
      <c r="E234" s="5" t="s">
        <v>292</v>
      </c>
      <c r="F234" s="5" t="s">
        <v>147</v>
      </c>
      <c r="G234" s="5" t="s">
        <v>162</v>
      </c>
      <c r="H234" s="3">
        <v>51.2684424262793</v>
      </c>
      <c r="I234" s="3">
        <v>0</v>
      </c>
      <c r="J234" s="325">
        <v>51.2684424262793</v>
      </c>
      <c r="K234" s="3">
        <v>1.9850418260547065</v>
      </c>
      <c r="L234" s="3">
        <v>13.007463273946938</v>
      </c>
      <c r="M234" s="325">
        <v>14.992505100001644</v>
      </c>
      <c r="N234" s="3">
        <v>17.903739965111228</v>
      </c>
      <c r="O234" s="3">
        <v>25.2678354967882</v>
      </c>
      <c r="P234" s="3">
        <v>4.696507563746538</v>
      </c>
      <c r="Q234" s="3">
        <v>3.6733741953284116</v>
      </c>
      <c r="R234" s="3">
        <v>13.322283557930342</v>
      </c>
      <c r="S234" s="3">
        <v>12.355338607908067</v>
      </c>
      <c r="T234" s="3">
        <v>20.613541503481276</v>
      </c>
      <c r="U234" s="3">
        <v>3.4333247646317004</v>
      </c>
      <c r="V234" s="325">
        <v>101.26594565492577</v>
      </c>
      <c r="W234" s="325">
        <v>167.52689318120673</v>
      </c>
      <c r="X234" s="3">
        <v>15.636626227647412</v>
      </c>
      <c r="Y234" s="325">
        <v>183.16351940885414</v>
      </c>
    </row>
    <row r="235" spans="1:25" ht="15">
      <c r="A235" s="321">
        <v>2016</v>
      </c>
      <c r="B235" s="5" t="s">
        <v>507</v>
      </c>
      <c r="C235" s="5" t="s">
        <v>145</v>
      </c>
      <c r="D235" s="5" t="s">
        <v>155</v>
      </c>
      <c r="E235" s="5" t="s">
        <v>293</v>
      </c>
      <c r="F235" s="5" t="s">
        <v>147</v>
      </c>
      <c r="G235" s="5" t="s">
        <v>163</v>
      </c>
      <c r="H235" s="3">
        <v>4.7364186122263146</v>
      </c>
      <c r="I235" s="3">
        <v>0</v>
      </c>
      <c r="J235" s="325">
        <v>4.7364186122263146</v>
      </c>
      <c r="K235" s="3">
        <v>8.23294505930791</v>
      </c>
      <c r="L235" s="3">
        <v>38.4121832151282</v>
      </c>
      <c r="M235" s="325">
        <v>46.64512827443611</v>
      </c>
      <c r="N235" s="3">
        <v>4.846386421364073</v>
      </c>
      <c r="O235" s="3">
        <v>44.007689256961875</v>
      </c>
      <c r="P235" s="3">
        <v>3.4016907793778834</v>
      </c>
      <c r="Q235" s="3">
        <v>1.9245036783224445</v>
      </c>
      <c r="R235" s="3">
        <v>7.360766701446531</v>
      </c>
      <c r="S235" s="3">
        <v>12.239317418039466</v>
      </c>
      <c r="T235" s="3">
        <v>17.758690869854227</v>
      </c>
      <c r="U235" s="3">
        <v>2.5724298665028544</v>
      </c>
      <c r="V235" s="325">
        <v>94.11147499186936</v>
      </c>
      <c r="W235" s="325">
        <v>145.49302187853178</v>
      </c>
      <c r="X235" s="3">
        <v>13.58002860701736</v>
      </c>
      <c r="Y235" s="325">
        <v>159.07305048554915</v>
      </c>
    </row>
    <row r="236" spans="1:25" ht="15">
      <c r="A236" s="321">
        <v>2016</v>
      </c>
      <c r="B236" s="5" t="s">
        <v>507</v>
      </c>
      <c r="C236" s="5" t="s">
        <v>145</v>
      </c>
      <c r="D236" s="5" t="s">
        <v>155</v>
      </c>
      <c r="E236" s="5" t="s">
        <v>294</v>
      </c>
      <c r="F236" s="5" t="s">
        <v>147</v>
      </c>
      <c r="G236" s="5" t="s">
        <v>164</v>
      </c>
      <c r="H236" s="3">
        <v>17.241055226743715</v>
      </c>
      <c r="I236" s="3">
        <v>0</v>
      </c>
      <c r="J236" s="325">
        <v>17.241055226743715</v>
      </c>
      <c r="K236" s="3">
        <v>41.00002427604421</v>
      </c>
      <c r="L236" s="3">
        <v>14.440557397885897</v>
      </c>
      <c r="M236" s="325">
        <v>55.440581673930105</v>
      </c>
      <c r="N236" s="3">
        <v>1.6088061832504907</v>
      </c>
      <c r="O236" s="3">
        <v>6.860204302230755</v>
      </c>
      <c r="P236" s="3">
        <v>3.6575495348907427</v>
      </c>
      <c r="Q236" s="3">
        <v>1.2893505023602916</v>
      </c>
      <c r="R236" s="3">
        <v>4.842604728458863</v>
      </c>
      <c r="S236" s="3">
        <v>8.003646516805954</v>
      </c>
      <c r="T236" s="3">
        <v>16.2516611122971</v>
      </c>
      <c r="U236" s="3">
        <v>1.7148311711803055</v>
      </c>
      <c r="V236" s="325">
        <v>44.22865405147451</v>
      </c>
      <c r="W236" s="325">
        <v>116.91029095214832</v>
      </c>
      <c r="X236" s="3">
        <v>10.91217348492754</v>
      </c>
      <c r="Y236" s="325">
        <v>127.82246443707585</v>
      </c>
    </row>
    <row r="237" spans="1:25" ht="15">
      <c r="A237" s="321">
        <v>2016</v>
      </c>
      <c r="B237" s="5" t="s">
        <v>507</v>
      </c>
      <c r="C237" s="5" t="s">
        <v>145</v>
      </c>
      <c r="D237" s="5" t="s">
        <v>155</v>
      </c>
      <c r="E237" s="5" t="s">
        <v>295</v>
      </c>
      <c r="F237" s="5" t="s">
        <v>147</v>
      </c>
      <c r="G237" s="5" t="s">
        <v>165</v>
      </c>
      <c r="H237" s="3">
        <v>18.14827889165137</v>
      </c>
      <c r="I237" s="3">
        <v>0</v>
      </c>
      <c r="J237" s="325">
        <v>18.14827889165137</v>
      </c>
      <c r="K237" s="3">
        <v>1.3641976313187156</v>
      </c>
      <c r="L237" s="3">
        <v>6.5566553078246725</v>
      </c>
      <c r="M237" s="325">
        <v>7.920852939143388</v>
      </c>
      <c r="N237" s="3">
        <v>1.8231785159516951</v>
      </c>
      <c r="O237" s="3">
        <v>6.569791349530224</v>
      </c>
      <c r="P237" s="3">
        <v>2.653597107611599</v>
      </c>
      <c r="Q237" s="3">
        <v>1.9259685388887744</v>
      </c>
      <c r="R237" s="3">
        <v>5.349793988159232</v>
      </c>
      <c r="S237" s="3">
        <v>6.8857822854632715</v>
      </c>
      <c r="T237" s="3">
        <v>25.26811658472078</v>
      </c>
      <c r="U237" s="3">
        <v>1.4572757944480905</v>
      </c>
      <c r="V237" s="325">
        <v>51.933504164773666</v>
      </c>
      <c r="W237" s="325">
        <v>78.00263599556843</v>
      </c>
      <c r="X237" s="3">
        <v>7.280610537644507</v>
      </c>
      <c r="Y237" s="325">
        <v>85.28324653321293</v>
      </c>
    </row>
    <row r="238" spans="1:25" ht="15">
      <c r="A238" s="321">
        <v>2016</v>
      </c>
      <c r="B238" s="5" t="s">
        <v>507</v>
      </c>
      <c r="C238" s="5" t="s">
        <v>145</v>
      </c>
      <c r="D238" s="5" t="s">
        <v>153</v>
      </c>
      <c r="E238" s="5" t="s">
        <v>296</v>
      </c>
      <c r="F238" s="5" t="s">
        <v>147</v>
      </c>
      <c r="G238" s="5" t="s">
        <v>166</v>
      </c>
      <c r="H238" s="3">
        <v>79.34382728970667</v>
      </c>
      <c r="I238" s="3">
        <v>0.27412587011888695</v>
      </c>
      <c r="J238" s="325">
        <v>79.61795315982556</v>
      </c>
      <c r="K238" s="3">
        <v>3.9613834661094227</v>
      </c>
      <c r="L238" s="3">
        <v>14.37423281250845</v>
      </c>
      <c r="M238" s="325">
        <v>18.335616278617874</v>
      </c>
      <c r="N238" s="3">
        <v>12.899138300907616</v>
      </c>
      <c r="O238" s="3">
        <v>30.954877388613824</v>
      </c>
      <c r="P238" s="3">
        <v>6.0533230845049415</v>
      </c>
      <c r="Q238" s="3">
        <v>4.11617980822491</v>
      </c>
      <c r="R238" s="3">
        <v>9.866632704530309</v>
      </c>
      <c r="S238" s="3">
        <v>14.379102826708417</v>
      </c>
      <c r="T238" s="3">
        <v>31.475721700561856</v>
      </c>
      <c r="U238" s="3">
        <v>4.804762533677003</v>
      </c>
      <c r="V238" s="325">
        <v>114.54973834772886</v>
      </c>
      <c r="W238" s="325">
        <v>212.5033077861723</v>
      </c>
      <c r="X238" s="3">
        <v>19.83463510182167</v>
      </c>
      <c r="Y238" s="325">
        <v>232.33794288799396</v>
      </c>
    </row>
    <row r="239" spans="1:25" ht="15">
      <c r="A239" s="321">
        <v>2016</v>
      </c>
      <c r="B239" s="5" t="s">
        <v>507</v>
      </c>
      <c r="C239" s="5" t="s">
        <v>145</v>
      </c>
      <c r="D239" s="5" t="s">
        <v>155</v>
      </c>
      <c r="E239" s="5" t="s">
        <v>297</v>
      </c>
      <c r="F239" s="5" t="s">
        <v>147</v>
      </c>
      <c r="G239" s="5" t="s">
        <v>167</v>
      </c>
      <c r="H239" s="3">
        <v>82.5265470392691</v>
      </c>
      <c r="I239" s="3">
        <v>3.1919816786863633</v>
      </c>
      <c r="J239" s="325">
        <v>85.71852871795546</v>
      </c>
      <c r="K239" s="3">
        <v>11.32187977057817</v>
      </c>
      <c r="L239" s="3">
        <v>12.164272761586778</v>
      </c>
      <c r="M239" s="325">
        <v>23.486152532164947</v>
      </c>
      <c r="N239" s="3">
        <v>6.4109785402144555</v>
      </c>
      <c r="O239" s="3">
        <v>42.9564707497134</v>
      </c>
      <c r="P239" s="3">
        <v>8.209638223002154</v>
      </c>
      <c r="Q239" s="3">
        <v>7.816937331017581</v>
      </c>
      <c r="R239" s="3">
        <v>29.04658875155133</v>
      </c>
      <c r="S239" s="3">
        <v>20.944067136300816</v>
      </c>
      <c r="T239" s="3">
        <v>35.07506061940285</v>
      </c>
      <c r="U239" s="3">
        <v>8.700863915277209</v>
      </c>
      <c r="V239" s="325">
        <v>159.1606052664798</v>
      </c>
      <c r="W239" s="325">
        <v>268.3652865166002</v>
      </c>
      <c r="X239" s="3">
        <v>25.048680829988257</v>
      </c>
      <c r="Y239" s="325">
        <v>293.41396734658844</v>
      </c>
    </row>
    <row r="240" spans="1:25" ht="15">
      <c r="A240" s="321">
        <v>2016</v>
      </c>
      <c r="B240" s="5" t="s">
        <v>507</v>
      </c>
      <c r="C240" s="5" t="s">
        <v>145</v>
      </c>
      <c r="D240" s="5" t="s">
        <v>155</v>
      </c>
      <c r="E240" s="5" t="s">
        <v>298</v>
      </c>
      <c r="F240" s="5" t="s">
        <v>147</v>
      </c>
      <c r="G240" s="5" t="s">
        <v>168</v>
      </c>
      <c r="H240" s="3">
        <v>77.39899479131851</v>
      </c>
      <c r="I240" s="3">
        <v>0.35244430119207937</v>
      </c>
      <c r="J240" s="325">
        <v>77.7514390925106</v>
      </c>
      <c r="K240" s="3">
        <v>5.1655479928839805</v>
      </c>
      <c r="L240" s="3">
        <v>12.80737371947053</v>
      </c>
      <c r="M240" s="325">
        <v>17.97292171235451</v>
      </c>
      <c r="N240" s="3">
        <v>6.133758637962855</v>
      </c>
      <c r="O240" s="3">
        <v>27.77427728332743</v>
      </c>
      <c r="P240" s="3">
        <v>5.629054619968051</v>
      </c>
      <c r="Q240" s="3">
        <v>5.903036160739063</v>
      </c>
      <c r="R240" s="3">
        <v>17.77230924071932</v>
      </c>
      <c r="S240" s="3">
        <v>15.322678807121319</v>
      </c>
      <c r="T240" s="3">
        <v>20.142547906862536</v>
      </c>
      <c r="U240" s="3">
        <v>5.8906561768155274</v>
      </c>
      <c r="V240" s="325">
        <v>104.5683188335161</v>
      </c>
      <c r="W240" s="325">
        <v>200.2926796383812</v>
      </c>
      <c r="X240" s="3">
        <v>18.694919413634963</v>
      </c>
      <c r="Y240" s="325">
        <v>218.98759905201615</v>
      </c>
    </row>
    <row r="241" spans="1:25" ht="15">
      <c r="A241" s="321">
        <v>2016</v>
      </c>
      <c r="B241" s="5" t="s">
        <v>507</v>
      </c>
      <c r="C241" s="5" t="s">
        <v>145</v>
      </c>
      <c r="D241" s="5" t="s">
        <v>155</v>
      </c>
      <c r="E241" s="5" t="s">
        <v>299</v>
      </c>
      <c r="F241" s="5" t="s">
        <v>147</v>
      </c>
      <c r="G241" s="5" t="s">
        <v>169</v>
      </c>
      <c r="H241" s="3">
        <v>35.842783020363306</v>
      </c>
      <c r="I241" s="3">
        <v>0</v>
      </c>
      <c r="J241" s="325">
        <v>35.842783020363306</v>
      </c>
      <c r="K241" s="3">
        <v>1.2254330718972308</v>
      </c>
      <c r="L241" s="3">
        <v>6.598576324640933</v>
      </c>
      <c r="M241" s="325">
        <v>7.824009396538164</v>
      </c>
      <c r="N241" s="3">
        <v>2.05067535260124</v>
      </c>
      <c r="O241" s="3">
        <v>10.779013318089113</v>
      </c>
      <c r="P241" s="3">
        <v>2.1708429099468476</v>
      </c>
      <c r="Q241" s="3">
        <v>1.6402760077044167</v>
      </c>
      <c r="R241" s="3">
        <v>4.742616254634789</v>
      </c>
      <c r="S241" s="3">
        <v>6.6101615373650535</v>
      </c>
      <c r="T241" s="3">
        <v>17.124814785607736</v>
      </c>
      <c r="U241" s="3">
        <v>1.6149128303171467</v>
      </c>
      <c r="V241" s="325">
        <v>46.73331299626634</v>
      </c>
      <c r="W241" s="325">
        <v>90.40010541316781</v>
      </c>
      <c r="X241" s="3">
        <v>8.437765617468061</v>
      </c>
      <c r="Y241" s="325">
        <v>98.83787103063587</v>
      </c>
    </row>
    <row r="242" spans="1:25" ht="15">
      <c r="A242" s="321">
        <v>2016</v>
      </c>
      <c r="B242" s="5" t="s">
        <v>507</v>
      </c>
      <c r="C242" s="5" t="s">
        <v>145</v>
      </c>
      <c r="D242" s="5" t="s">
        <v>146</v>
      </c>
      <c r="E242" s="5" t="s">
        <v>300</v>
      </c>
      <c r="F242" s="5" t="s">
        <v>147</v>
      </c>
      <c r="G242" s="5" t="s">
        <v>170</v>
      </c>
      <c r="H242" s="3">
        <v>28.87981035040761</v>
      </c>
      <c r="I242" s="3">
        <v>3.1112822180367314</v>
      </c>
      <c r="J242" s="325">
        <v>31.99109256844434</v>
      </c>
      <c r="K242" s="3">
        <v>3.611378610983703</v>
      </c>
      <c r="L242" s="3">
        <v>5.00875139445286</v>
      </c>
      <c r="M242" s="325">
        <v>8.620130005436563</v>
      </c>
      <c r="N242" s="3">
        <v>2.4750585330025343</v>
      </c>
      <c r="O242" s="3">
        <v>13.841671149587068</v>
      </c>
      <c r="P242" s="3">
        <v>3.6698320231432913</v>
      </c>
      <c r="Q242" s="3">
        <v>1.329950710225678</v>
      </c>
      <c r="R242" s="3">
        <v>5.510976363558583</v>
      </c>
      <c r="S242" s="3">
        <v>8.799450056816491</v>
      </c>
      <c r="T242" s="3">
        <v>31.34056457344481</v>
      </c>
      <c r="U242" s="3">
        <v>2.2234705713014886</v>
      </c>
      <c r="V242" s="325">
        <v>69.19097398107995</v>
      </c>
      <c r="W242" s="325">
        <v>109.80219655496086</v>
      </c>
      <c r="X242" s="3">
        <v>10.2487181246026</v>
      </c>
      <c r="Y242" s="325">
        <v>120.05091467956346</v>
      </c>
    </row>
    <row r="243" spans="1:25" ht="15">
      <c r="A243" s="321">
        <v>2016</v>
      </c>
      <c r="B243" s="5" t="s">
        <v>507</v>
      </c>
      <c r="C243" s="5" t="s">
        <v>145</v>
      </c>
      <c r="D243" s="5" t="s">
        <v>153</v>
      </c>
      <c r="E243" s="5" t="s">
        <v>301</v>
      </c>
      <c r="F243" s="5" t="s">
        <v>147</v>
      </c>
      <c r="G243" s="5" t="s">
        <v>171</v>
      </c>
      <c r="H243" s="3">
        <v>125.18996254637851</v>
      </c>
      <c r="I243" s="3">
        <v>9.800921420873086</v>
      </c>
      <c r="J243" s="325">
        <v>134.9908839672516</v>
      </c>
      <c r="K243" s="3">
        <v>22.35090304828353</v>
      </c>
      <c r="L243" s="3">
        <v>14.865866810655266</v>
      </c>
      <c r="M243" s="325">
        <v>37.2167698589388</v>
      </c>
      <c r="N243" s="3">
        <v>10.002520793926612</v>
      </c>
      <c r="O243" s="3">
        <v>53.115308544863595</v>
      </c>
      <c r="P243" s="3">
        <v>12.423063881664579</v>
      </c>
      <c r="Q243" s="3">
        <v>12.098786308124938</v>
      </c>
      <c r="R243" s="3">
        <v>25.36066311614694</v>
      </c>
      <c r="S243" s="3">
        <v>29.673304025129177</v>
      </c>
      <c r="T243" s="3">
        <v>40.118860176698924</v>
      </c>
      <c r="U243" s="3">
        <v>11.285089816675345</v>
      </c>
      <c r="V243" s="325">
        <v>194.0775966632301</v>
      </c>
      <c r="W243" s="325">
        <v>366.2852504894205</v>
      </c>
      <c r="X243" s="3">
        <v>34.18833505381204</v>
      </c>
      <c r="Y243" s="325">
        <v>400.4735855432325</v>
      </c>
    </row>
    <row r="244" spans="1:25" ht="15">
      <c r="A244" s="321">
        <v>2016</v>
      </c>
      <c r="B244" s="5" t="s">
        <v>507</v>
      </c>
      <c r="C244" s="5" t="s">
        <v>145</v>
      </c>
      <c r="D244" s="5" t="s">
        <v>155</v>
      </c>
      <c r="E244" s="5" t="s">
        <v>302</v>
      </c>
      <c r="F244" s="5" t="s">
        <v>147</v>
      </c>
      <c r="G244" s="5" t="s">
        <v>172</v>
      </c>
      <c r="H244" s="3">
        <v>34.1776542926343</v>
      </c>
      <c r="I244" s="3">
        <v>14.786936136096497</v>
      </c>
      <c r="J244" s="325">
        <v>48.9645904287308</v>
      </c>
      <c r="K244" s="3">
        <v>1.909197487806542</v>
      </c>
      <c r="L244" s="3">
        <v>6.359019922505533</v>
      </c>
      <c r="M244" s="325">
        <v>8.268217410312076</v>
      </c>
      <c r="N244" s="3">
        <v>1.6549067282840266</v>
      </c>
      <c r="O244" s="3">
        <v>8.466796547155877</v>
      </c>
      <c r="P244" s="3">
        <v>2.293568527532947</v>
      </c>
      <c r="Q244" s="3">
        <v>1.6204119984956842</v>
      </c>
      <c r="R244" s="3">
        <v>6.91277656838318</v>
      </c>
      <c r="S244" s="3">
        <v>8.665863855255143</v>
      </c>
      <c r="T244" s="3">
        <v>19.444824009626757</v>
      </c>
      <c r="U244" s="3">
        <v>2.2811177315215474</v>
      </c>
      <c r="V244" s="325">
        <v>51.34026596625516</v>
      </c>
      <c r="W244" s="325">
        <v>108.57307380529804</v>
      </c>
      <c r="X244" s="3">
        <v>10.133994257530183</v>
      </c>
      <c r="Y244" s="325">
        <v>118.70706806282823</v>
      </c>
    </row>
    <row r="245" spans="1:25" ht="15">
      <c r="A245" s="321">
        <v>2016</v>
      </c>
      <c r="B245" s="5" t="s">
        <v>507</v>
      </c>
      <c r="C245" s="5" t="s">
        <v>145</v>
      </c>
      <c r="D245" s="5" t="s">
        <v>146</v>
      </c>
      <c r="E245" s="5" t="s">
        <v>303</v>
      </c>
      <c r="F245" s="5" t="s">
        <v>147</v>
      </c>
      <c r="G245" s="5" t="s">
        <v>173</v>
      </c>
      <c r="H245" s="3">
        <v>38.38657213879341</v>
      </c>
      <c r="I245" s="3">
        <v>1.384484790192771</v>
      </c>
      <c r="J245" s="325">
        <v>39.771056928986184</v>
      </c>
      <c r="K245" s="3">
        <v>4.843809705254784</v>
      </c>
      <c r="L245" s="3">
        <v>8.852241385083271</v>
      </c>
      <c r="M245" s="325">
        <v>13.696051090338056</v>
      </c>
      <c r="N245" s="3">
        <v>2.3435060094487334</v>
      </c>
      <c r="O245" s="3">
        <v>8.080283038187671</v>
      </c>
      <c r="P245" s="3">
        <v>1.3451612137189772</v>
      </c>
      <c r="Q245" s="3">
        <v>0.9920413056133881</v>
      </c>
      <c r="R245" s="3">
        <v>4.301664079834019</v>
      </c>
      <c r="S245" s="3">
        <v>13.221585510959317</v>
      </c>
      <c r="T245" s="3">
        <v>65.29132130683914</v>
      </c>
      <c r="U245" s="3">
        <v>1.2314358540431423</v>
      </c>
      <c r="V245" s="325">
        <v>96.80699831864437</v>
      </c>
      <c r="W245" s="325">
        <v>150.27410633796862</v>
      </c>
      <c r="X245" s="3">
        <v>14.026285498883448</v>
      </c>
      <c r="Y245" s="325">
        <v>164.30039183685207</v>
      </c>
    </row>
    <row r="246" spans="1:25" ht="15">
      <c r="A246" s="321">
        <v>2016</v>
      </c>
      <c r="B246" s="5" t="s">
        <v>507</v>
      </c>
      <c r="C246" s="5" t="s">
        <v>174</v>
      </c>
      <c r="D246" s="5" t="s">
        <v>175</v>
      </c>
      <c r="E246" s="5" t="s">
        <v>304</v>
      </c>
      <c r="F246" s="5" t="s">
        <v>176</v>
      </c>
      <c r="G246" s="5" t="s">
        <v>177</v>
      </c>
      <c r="H246" s="3">
        <v>553.1067258978446</v>
      </c>
      <c r="I246" s="3">
        <v>1.1275744407893535</v>
      </c>
      <c r="J246" s="325">
        <v>554.234300338634</v>
      </c>
      <c r="K246" s="3">
        <v>75.36639175276</v>
      </c>
      <c r="L246" s="3">
        <v>146.47704688160096</v>
      </c>
      <c r="M246" s="325">
        <v>221.84343863436095</v>
      </c>
      <c r="N246" s="3">
        <v>72.70805381246134</v>
      </c>
      <c r="O246" s="3">
        <v>537.8539761423099</v>
      </c>
      <c r="P246" s="3">
        <v>55.94249405957392</v>
      </c>
      <c r="Q246" s="3">
        <v>57.87339192328316</v>
      </c>
      <c r="R246" s="3">
        <v>115.00304359277268</v>
      </c>
      <c r="S246" s="3">
        <v>158.7199558640065</v>
      </c>
      <c r="T246" s="3">
        <v>163.05869895669258</v>
      </c>
      <c r="U246" s="3">
        <v>35.20929642753275</v>
      </c>
      <c r="V246" s="325">
        <v>1196.3689107786329</v>
      </c>
      <c r="W246" s="325">
        <v>1972.4466497516278</v>
      </c>
      <c r="X246" s="3">
        <v>184.10423801497137</v>
      </c>
      <c r="Y246" s="325">
        <v>2156.5508877665993</v>
      </c>
    </row>
    <row r="247" spans="1:25" ht="15">
      <c r="A247" s="321">
        <v>2016</v>
      </c>
      <c r="B247" s="5" t="s">
        <v>507</v>
      </c>
      <c r="C247" s="5" t="s">
        <v>174</v>
      </c>
      <c r="D247" s="5" t="s">
        <v>178</v>
      </c>
      <c r="E247" s="5" t="s">
        <v>305</v>
      </c>
      <c r="F247" s="5" t="s">
        <v>176</v>
      </c>
      <c r="G247" s="5" t="s">
        <v>179</v>
      </c>
      <c r="H247" s="3">
        <v>54.47919446754766</v>
      </c>
      <c r="I247" s="3">
        <v>0</v>
      </c>
      <c r="J247" s="325">
        <v>54.47919446754766</v>
      </c>
      <c r="K247" s="3">
        <v>1.605937456156993</v>
      </c>
      <c r="L247" s="3">
        <v>21.02038346960883</v>
      </c>
      <c r="M247" s="325">
        <v>22.626320925765825</v>
      </c>
      <c r="N247" s="3">
        <v>8.091526949829484</v>
      </c>
      <c r="O247" s="3">
        <v>30.451845241869687</v>
      </c>
      <c r="P247" s="3">
        <v>15.048424849840645</v>
      </c>
      <c r="Q247" s="3">
        <v>7.265661417678</v>
      </c>
      <c r="R247" s="3">
        <v>13.858614564679602</v>
      </c>
      <c r="S247" s="3">
        <v>24.105128835420835</v>
      </c>
      <c r="T247" s="3">
        <v>73.76645048263298</v>
      </c>
      <c r="U247" s="3">
        <v>8.534342272460842</v>
      </c>
      <c r="V247" s="325">
        <v>181.12199461441207</v>
      </c>
      <c r="W247" s="325">
        <v>258.2275100077255</v>
      </c>
      <c r="X247" s="3">
        <v>24.102440981337615</v>
      </c>
      <c r="Y247" s="325">
        <v>282.32995098906315</v>
      </c>
    </row>
    <row r="248" spans="1:25" ht="15">
      <c r="A248" s="321">
        <v>2016</v>
      </c>
      <c r="B248" s="5" t="s">
        <v>507</v>
      </c>
      <c r="C248" s="5" t="s">
        <v>174</v>
      </c>
      <c r="D248" s="5" t="s">
        <v>175</v>
      </c>
      <c r="E248" s="5" t="s">
        <v>306</v>
      </c>
      <c r="F248" s="5" t="s">
        <v>176</v>
      </c>
      <c r="G248" s="5" t="s">
        <v>180</v>
      </c>
      <c r="H248" s="3">
        <v>705.0303680519279</v>
      </c>
      <c r="I248" s="3">
        <v>0.2601399195384866</v>
      </c>
      <c r="J248" s="325">
        <v>705.2905079714664</v>
      </c>
      <c r="K248" s="3">
        <v>28.828916646578264</v>
      </c>
      <c r="L248" s="3">
        <v>69.8055590458654</v>
      </c>
      <c r="M248" s="325">
        <v>98.63447569244366</v>
      </c>
      <c r="N248" s="3">
        <v>23.3341464760112</v>
      </c>
      <c r="O248" s="3">
        <v>125.72152826001737</v>
      </c>
      <c r="P248" s="3">
        <v>16.597455787755028</v>
      </c>
      <c r="Q248" s="3">
        <v>10.486024243555825</v>
      </c>
      <c r="R248" s="3">
        <v>23.50049475430311</v>
      </c>
      <c r="S248" s="3">
        <v>52.228147051396625</v>
      </c>
      <c r="T248" s="3">
        <v>82.25930471892049</v>
      </c>
      <c r="U248" s="3">
        <v>11.337043860804124</v>
      </c>
      <c r="V248" s="325">
        <v>345.4641451527637</v>
      </c>
      <c r="W248" s="325">
        <v>1149.3891288166737</v>
      </c>
      <c r="X248" s="3">
        <v>107.28168985971371</v>
      </c>
      <c r="Y248" s="325">
        <v>1256.6708186763874</v>
      </c>
    </row>
    <row r="249" spans="1:25" ht="15">
      <c r="A249" s="321">
        <v>2016</v>
      </c>
      <c r="B249" s="5" t="s">
        <v>507</v>
      </c>
      <c r="C249" s="5" t="s">
        <v>174</v>
      </c>
      <c r="D249" s="5" t="s">
        <v>175</v>
      </c>
      <c r="E249" s="5" t="s">
        <v>307</v>
      </c>
      <c r="F249" s="5" t="s">
        <v>176</v>
      </c>
      <c r="G249" s="5" t="s">
        <v>181</v>
      </c>
      <c r="H249" s="3">
        <v>338.91163730837803</v>
      </c>
      <c r="I249" s="3">
        <v>0</v>
      </c>
      <c r="J249" s="325">
        <v>338.91163730837803</v>
      </c>
      <c r="K249" s="3">
        <v>26.447166740717538</v>
      </c>
      <c r="L249" s="3">
        <v>45.65696964571055</v>
      </c>
      <c r="M249" s="325">
        <v>72.10413638642808</v>
      </c>
      <c r="N249" s="3">
        <v>27.663794261446853</v>
      </c>
      <c r="O249" s="3">
        <v>181.00632274585956</v>
      </c>
      <c r="P249" s="3">
        <v>19.55190945012022</v>
      </c>
      <c r="Q249" s="3">
        <v>23.378858446676073</v>
      </c>
      <c r="R249" s="3">
        <v>41.14041853905269</v>
      </c>
      <c r="S249" s="3">
        <v>57.79074981658757</v>
      </c>
      <c r="T249" s="3">
        <v>37.02258607480077</v>
      </c>
      <c r="U249" s="3">
        <v>16.74347743046641</v>
      </c>
      <c r="V249" s="325">
        <v>404.2981167650101</v>
      </c>
      <c r="W249" s="325">
        <v>815.3138904598162</v>
      </c>
      <c r="X249" s="3">
        <v>76.0997731244226</v>
      </c>
      <c r="Y249" s="325">
        <v>891.4136635842387</v>
      </c>
    </row>
    <row r="250" spans="1:25" ht="15">
      <c r="A250" s="321">
        <v>2016</v>
      </c>
      <c r="B250" s="5" t="s">
        <v>507</v>
      </c>
      <c r="C250" s="5" t="s">
        <v>174</v>
      </c>
      <c r="D250" s="5" t="s">
        <v>182</v>
      </c>
      <c r="E250" s="5" t="s">
        <v>308</v>
      </c>
      <c r="F250" s="5" t="s">
        <v>176</v>
      </c>
      <c r="G250" s="5" t="s">
        <v>183</v>
      </c>
      <c r="H250" s="3">
        <v>1.950084783863747</v>
      </c>
      <c r="I250" s="3">
        <v>0</v>
      </c>
      <c r="J250" s="325">
        <v>1.950084783863747</v>
      </c>
      <c r="K250" s="3">
        <v>0.4042324899139834</v>
      </c>
      <c r="L250" s="3">
        <v>2.5833979748179465</v>
      </c>
      <c r="M250" s="325">
        <v>2.98763046473193</v>
      </c>
      <c r="N250" s="3">
        <v>0.4246110966995202</v>
      </c>
      <c r="O250" s="3">
        <v>1.0214445631346307</v>
      </c>
      <c r="P250" s="3">
        <v>7.465706738864974</v>
      </c>
      <c r="Q250" s="3">
        <v>0.25108726073941967</v>
      </c>
      <c r="R250" s="3">
        <v>0.7037683919680318</v>
      </c>
      <c r="S250" s="3">
        <v>2.9687324317560706</v>
      </c>
      <c r="T250" s="3">
        <v>17.384000402520385</v>
      </c>
      <c r="U250" s="3">
        <v>0.271269309220867</v>
      </c>
      <c r="V250" s="325">
        <v>30.490620194903897</v>
      </c>
      <c r="W250" s="325">
        <v>35.42833544349957</v>
      </c>
      <c r="X250" s="3">
        <v>3.306810200309151</v>
      </c>
      <c r="Y250" s="325">
        <v>38.73514564380872</v>
      </c>
    </row>
    <row r="251" spans="1:25" ht="15">
      <c r="A251" s="321">
        <v>2016</v>
      </c>
      <c r="B251" s="5" t="s">
        <v>507</v>
      </c>
      <c r="C251" s="5" t="s">
        <v>174</v>
      </c>
      <c r="D251" s="5" t="s">
        <v>175</v>
      </c>
      <c r="E251" s="5" t="s">
        <v>309</v>
      </c>
      <c r="F251" s="5" t="s">
        <v>176</v>
      </c>
      <c r="G251" s="5" t="s">
        <v>184</v>
      </c>
      <c r="H251" s="3">
        <v>37.66565090418214</v>
      </c>
      <c r="I251" s="3">
        <v>1.676025444846093</v>
      </c>
      <c r="J251" s="325">
        <v>39.341676349028226</v>
      </c>
      <c r="K251" s="3">
        <v>1.6312646492027085</v>
      </c>
      <c r="L251" s="3">
        <v>10.693727214695627</v>
      </c>
      <c r="M251" s="325">
        <v>12.324991863898337</v>
      </c>
      <c r="N251" s="3">
        <v>4.215529969384255</v>
      </c>
      <c r="O251" s="3">
        <v>13.152518757309087</v>
      </c>
      <c r="P251" s="3">
        <v>3.1564060666877136</v>
      </c>
      <c r="Q251" s="3">
        <v>2.1708897902228346</v>
      </c>
      <c r="R251" s="3">
        <v>4.559493396603575</v>
      </c>
      <c r="S251" s="3">
        <v>11.88383967473824</v>
      </c>
      <c r="T251" s="3">
        <v>53.27540640907127</v>
      </c>
      <c r="U251" s="3">
        <v>1.5208302637059221</v>
      </c>
      <c r="V251" s="325">
        <v>93.9349143277229</v>
      </c>
      <c r="W251" s="325">
        <v>145.60158254064945</v>
      </c>
      <c r="X251" s="3">
        <v>13.590161442792711</v>
      </c>
      <c r="Y251" s="325">
        <v>159.19174398344217</v>
      </c>
    </row>
    <row r="252" spans="1:25" ht="15">
      <c r="A252" s="321">
        <v>2016</v>
      </c>
      <c r="B252" s="5" t="s">
        <v>507</v>
      </c>
      <c r="C252" s="5" t="s">
        <v>174</v>
      </c>
      <c r="D252" s="5" t="s">
        <v>178</v>
      </c>
      <c r="E252" s="5" t="s">
        <v>310</v>
      </c>
      <c r="F252" s="5" t="s">
        <v>176</v>
      </c>
      <c r="G252" s="5" t="s">
        <v>185</v>
      </c>
      <c r="H252" s="3">
        <v>85.90139816453521</v>
      </c>
      <c r="I252" s="3">
        <v>0</v>
      </c>
      <c r="J252" s="325">
        <v>85.90139816453521</v>
      </c>
      <c r="K252" s="3">
        <v>2.228692432288624</v>
      </c>
      <c r="L252" s="3">
        <v>34.688782266516725</v>
      </c>
      <c r="M252" s="325">
        <v>36.91747469880535</v>
      </c>
      <c r="N252" s="3">
        <v>28.304217122247543</v>
      </c>
      <c r="O252" s="3">
        <v>101.10371746234628</v>
      </c>
      <c r="P252" s="3">
        <v>15.790332980934188</v>
      </c>
      <c r="Q252" s="3">
        <v>12.542831754543203</v>
      </c>
      <c r="R252" s="3">
        <v>25.27324928533714</v>
      </c>
      <c r="S252" s="3">
        <v>39.12068177268289</v>
      </c>
      <c r="T252" s="3">
        <v>63.21407745048997</v>
      </c>
      <c r="U252" s="3">
        <v>12.557665629505957</v>
      </c>
      <c r="V252" s="325">
        <v>297.9067734580872</v>
      </c>
      <c r="W252" s="325">
        <v>420.7256463214277</v>
      </c>
      <c r="X252" s="3">
        <v>39.26969306831001</v>
      </c>
      <c r="Y252" s="325">
        <v>459.9953393897377</v>
      </c>
    </row>
    <row r="253" spans="1:25" ht="15">
      <c r="A253" s="321">
        <v>2016</v>
      </c>
      <c r="B253" s="5" t="s">
        <v>507</v>
      </c>
      <c r="C253" s="5" t="s">
        <v>174</v>
      </c>
      <c r="D253" s="5" t="s">
        <v>178</v>
      </c>
      <c r="E253" s="5" t="s">
        <v>311</v>
      </c>
      <c r="F253" s="5" t="s">
        <v>176</v>
      </c>
      <c r="G253" s="5" t="s">
        <v>186</v>
      </c>
      <c r="H253" s="3">
        <v>56.85442372516193</v>
      </c>
      <c r="I253" s="3">
        <v>0</v>
      </c>
      <c r="J253" s="325">
        <v>56.85442372516193</v>
      </c>
      <c r="K253" s="3">
        <v>1.2053897614851479</v>
      </c>
      <c r="L253" s="3">
        <v>14.811952599402424</v>
      </c>
      <c r="M253" s="325">
        <v>16.01734236088757</v>
      </c>
      <c r="N253" s="3">
        <v>6.273466894978268</v>
      </c>
      <c r="O253" s="3">
        <v>21.671785975622488</v>
      </c>
      <c r="P253" s="3">
        <v>5.574598095737767</v>
      </c>
      <c r="Q253" s="3">
        <v>3.946800875552245</v>
      </c>
      <c r="R253" s="3">
        <v>4.389291982341501</v>
      </c>
      <c r="S253" s="3">
        <v>15.129306817165933</v>
      </c>
      <c r="T253" s="3">
        <v>53.8508287234872</v>
      </c>
      <c r="U253" s="3">
        <v>3.055860666823186</v>
      </c>
      <c r="V253" s="325">
        <v>113.89194003170857</v>
      </c>
      <c r="W253" s="325">
        <v>186.76370611775806</v>
      </c>
      <c r="X253" s="3">
        <v>17.432151996603594</v>
      </c>
      <c r="Y253" s="325">
        <v>204.19585811436167</v>
      </c>
    </row>
    <row r="254" spans="1:25" ht="15">
      <c r="A254" s="321">
        <v>2016</v>
      </c>
      <c r="B254" s="5" t="s">
        <v>507</v>
      </c>
      <c r="C254" s="5" t="s">
        <v>174</v>
      </c>
      <c r="D254" s="5" t="s">
        <v>178</v>
      </c>
      <c r="E254" s="5" t="s">
        <v>312</v>
      </c>
      <c r="F254" s="5" t="s">
        <v>176</v>
      </c>
      <c r="G254" s="5" t="s">
        <v>187</v>
      </c>
      <c r="H254" s="3">
        <v>61.09211504664986</v>
      </c>
      <c r="I254" s="3">
        <v>0</v>
      </c>
      <c r="J254" s="325">
        <v>61.09211504664986</v>
      </c>
      <c r="K254" s="3">
        <v>1.9916372029683018</v>
      </c>
      <c r="L254" s="3">
        <v>20.598332799836445</v>
      </c>
      <c r="M254" s="325">
        <v>22.589970002804748</v>
      </c>
      <c r="N254" s="3">
        <v>4.262535331276938</v>
      </c>
      <c r="O254" s="3">
        <v>14.813098102169384</v>
      </c>
      <c r="P254" s="3">
        <v>3.8900741303889927</v>
      </c>
      <c r="Q254" s="3">
        <v>2.434058904380925</v>
      </c>
      <c r="R254" s="3">
        <v>3.6284641279383676</v>
      </c>
      <c r="S254" s="3">
        <v>23.844163498167653</v>
      </c>
      <c r="T254" s="3">
        <v>125.95627141299458</v>
      </c>
      <c r="U254" s="3">
        <v>1.791225539146493</v>
      </c>
      <c r="V254" s="325">
        <v>180.61989104646332</v>
      </c>
      <c r="W254" s="325">
        <v>264.3019760959179</v>
      </c>
      <c r="X254" s="3">
        <v>24.669419535944026</v>
      </c>
      <c r="Y254" s="325">
        <v>288.9713956318619</v>
      </c>
    </row>
    <row r="255" spans="1:25" ht="15">
      <c r="A255" s="321">
        <v>2016</v>
      </c>
      <c r="B255" s="5" t="s">
        <v>507</v>
      </c>
      <c r="C255" s="5" t="s">
        <v>174</v>
      </c>
      <c r="D255" s="5" t="s">
        <v>175</v>
      </c>
      <c r="E255" s="5" t="s">
        <v>313</v>
      </c>
      <c r="F255" s="5" t="s">
        <v>176</v>
      </c>
      <c r="G255" s="5" t="s">
        <v>188</v>
      </c>
      <c r="H255" s="3">
        <v>846.112851819908</v>
      </c>
      <c r="I255" s="3">
        <v>0.5230013614831591</v>
      </c>
      <c r="J255" s="325">
        <v>846.6358531813911</v>
      </c>
      <c r="K255" s="3">
        <v>26.59043005704637</v>
      </c>
      <c r="L255" s="3">
        <v>159.1794961706326</v>
      </c>
      <c r="M255" s="325">
        <v>185.76992622767898</v>
      </c>
      <c r="N255" s="3">
        <v>89.09842485225612</v>
      </c>
      <c r="O255" s="3">
        <v>402.32697419334426</v>
      </c>
      <c r="P255" s="3">
        <v>56.06560475515755</v>
      </c>
      <c r="Q255" s="3">
        <v>61.48777513784454</v>
      </c>
      <c r="R255" s="3">
        <v>110.96519951361245</v>
      </c>
      <c r="S255" s="3">
        <v>177.06282889333056</v>
      </c>
      <c r="T255" s="3">
        <v>146.36905684336048</v>
      </c>
      <c r="U255" s="3">
        <v>51.65164837688524</v>
      </c>
      <c r="V255" s="325">
        <v>1095.0275125657913</v>
      </c>
      <c r="W255" s="325">
        <v>2127.4332919748613</v>
      </c>
      <c r="X255" s="3">
        <v>198.57038221846628</v>
      </c>
      <c r="Y255" s="325">
        <v>2326.0036741933277</v>
      </c>
    </row>
    <row r="256" spans="1:25" ht="15">
      <c r="A256" s="321">
        <v>2016</v>
      </c>
      <c r="B256" s="5" t="s">
        <v>507</v>
      </c>
      <c r="C256" s="5" t="s">
        <v>174</v>
      </c>
      <c r="D256" s="5" t="s">
        <v>182</v>
      </c>
      <c r="E256" s="5" t="s">
        <v>314</v>
      </c>
      <c r="F256" s="5" t="s">
        <v>176</v>
      </c>
      <c r="G256" s="5" t="s">
        <v>189</v>
      </c>
      <c r="H256" s="3">
        <v>9.921715325830666</v>
      </c>
      <c r="I256" s="3">
        <v>0</v>
      </c>
      <c r="J256" s="325">
        <v>9.921715325830666</v>
      </c>
      <c r="K256" s="3">
        <v>0</v>
      </c>
      <c r="L256" s="3">
        <v>4.6843927010920074</v>
      </c>
      <c r="M256" s="325">
        <v>4.6843927010920074</v>
      </c>
      <c r="N256" s="3">
        <v>1.4507383012830901</v>
      </c>
      <c r="O256" s="3">
        <v>3.655070168463579</v>
      </c>
      <c r="P256" s="3">
        <v>1.5242956681432565</v>
      </c>
      <c r="Q256" s="3">
        <v>0.8463970070732263</v>
      </c>
      <c r="R256" s="3">
        <v>2.089654030349634</v>
      </c>
      <c r="S256" s="3">
        <v>4.8781207522453</v>
      </c>
      <c r="T256" s="3">
        <v>25.46049890621582</v>
      </c>
      <c r="U256" s="3">
        <v>1.038234716754474</v>
      </c>
      <c r="V256" s="325">
        <v>40.94300955052837</v>
      </c>
      <c r="W256" s="325">
        <v>55.54911757745105</v>
      </c>
      <c r="X256" s="3">
        <v>5.18484389186823</v>
      </c>
      <c r="Y256" s="325">
        <v>60.73396146931928</v>
      </c>
    </row>
    <row r="257" spans="1:25" ht="15">
      <c r="A257" s="319">
        <v>2017</v>
      </c>
      <c r="B257" s="316" t="s">
        <v>507</v>
      </c>
      <c r="C257" s="322"/>
      <c r="D257" s="322"/>
      <c r="E257" s="316"/>
      <c r="F257" s="322"/>
      <c r="G257" s="316" t="s">
        <v>508</v>
      </c>
      <c r="H257" s="320">
        <v>7477.775571738163</v>
      </c>
      <c r="I257" s="320">
        <v>2429.8877957604377</v>
      </c>
      <c r="J257" s="325">
        <v>9907.6633674986</v>
      </c>
      <c r="K257" s="320">
        <v>20388.204805777554</v>
      </c>
      <c r="L257" s="320">
        <v>9818.883963470898</v>
      </c>
      <c r="M257" s="325">
        <v>30207.088769248454</v>
      </c>
      <c r="N257" s="320">
        <v>5841.167118224739</v>
      </c>
      <c r="O257" s="320">
        <v>22796.859394362233</v>
      </c>
      <c r="P257" s="320">
        <v>3815.655894198608</v>
      </c>
      <c r="Q257" s="320">
        <v>6223.677651714367</v>
      </c>
      <c r="R257" s="320">
        <v>11552.363479898322</v>
      </c>
      <c r="S257" s="320">
        <v>11796.827845828344</v>
      </c>
      <c r="T257" s="320">
        <v>15165.331299964038</v>
      </c>
      <c r="U257" s="320">
        <v>3158.753467495834</v>
      </c>
      <c r="V257" s="325">
        <v>80350.63615168647</v>
      </c>
      <c r="W257" s="325">
        <v>120465.38828843352</v>
      </c>
      <c r="X257" s="320">
        <v>11903.202365470674</v>
      </c>
      <c r="Y257" s="325">
        <v>132368.59065390422</v>
      </c>
    </row>
    <row r="258" spans="1:25" ht="15">
      <c r="A258" s="321">
        <v>2017</v>
      </c>
      <c r="B258" s="5" t="s">
        <v>507</v>
      </c>
      <c r="C258" s="5" t="s">
        <v>22</v>
      </c>
      <c r="D258" s="5" t="s">
        <v>23</v>
      </c>
      <c r="E258" s="5" t="s">
        <v>190</v>
      </c>
      <c r="F258" s="5" t="s">
        <v>24</v>
      </c>
      <c r="G258" s="5" t="s">
        <v>25</v>
      </c>
      <c r="H258" s="3">
        <v>139.32018297350132</v>
      </c>
      <c r="I258" s="3">
        <v>5.419677749285199</v>
      </c>
      <c r="J258" s="325">
        <v>144.73986072278652</v>
      </c>
      <c r="K258" s="3">
        <v>6999.095386243681</v>
      </c>
      <c r="L258" s="3">
        <v>5088.260892412595</v>
      </c>
      <c r="M258" s="325">
        <v>12087.356278656276</v>
      </c>
      <c r="N258" s="3">
        <v>1959.9330653389566</v>
      </c>
      <c r="O258" s="3">
        <v>10588.077728166134</v>
      </c>
      <c r="P258" s="3">
        <v>1775.2660090516395</v>
      </c>
      <c r="Q258" s="3">
        <v>4521.943938862957</v>
      </c>
      <c r="R258" s="3">
        <v>5727.041178834656</v>
      </c>
      <c r="S258" s="3">
        <v>5561.004440427693</v>
      </c>
      <c r="T258" s="3">
        <v>7523.564916617312</v>
      </c>
      <c r="U258" s="3">
        <v>1505.0842940128614</v>
      </c>
      <c r="V258" s="325">
        <v>39161.915571312216</v>
      </c>
      <c r="W258" s="325">
        <v>51394.01171069128</v>
      </c>
      <c r="X258" s="3">
        <v>5078.2496985855405</v>
      </c>
      <c r="Y258" s="325">
        <v>56472.26140927682</v>
      </c>
    </row>
    <row r="259" spans="1:25" ht="15">
      <c r="A259" s="321">
        <v>2017</v>
      </c>
      <c r="B259" s="5" t="s">
        <v>507</v>
      </c>
      <c r="C259" s="5" t="s">
        <v>22</v>
      </c>
      <c r="D259" s="5" t="s">
        <v>26</v>
      </c>
      <c r="E259" s="5" t="s">
        <v>191</v>
      </c>
      <c r="F259" s="5" t="s">
        <v>24</v>
      </c>
      <c r="G259" s="5" t="s">
        <v>27</v>
      </c>
      <c r="H259" s="3">
        <v>97.56369984063153</v>
      </c>
      <c r="I259" s="3">
        <v>1.8410239505525254</v>
      </c>
      <c r="J259" s="325">
        <v>99.40472379118405</v>
      </c>
      <c r="K259" s="3">
        <v>298.8893244497219</v>
      </c>
      <c r="L259" s="3">
        <v>56.039887821185175</v>
      </c>
      <c r="M259" s="325">
        <v>354.9292122709071</v>
      </c>
      <c r="N259" s="3">
        <v>114.54431633178702</v>
      </c>
      <c r="O259" s="3">
        <v>87.46780666950349</v>
      </c>
      <c r="P259" s="3">
        <v>14.084237085188137</v>
      </c>
      <c r="Q259" s="3">
        <v>9.35660028355862</v>
      </c>
      <c r="R259" s="3">
        <v>46.70442052984891</v>
      </c>
      <c r="S259" s="3">
        <v>50.245589867110766</v>
      </c>
      <c r="T259" s="3">
        <v>40.97528945450445</v>
      </c>
      <c r="U259" s="3">
        <v>12.554903145071972</v>
      </c>
      <c r="V259" s="325">
        <v>375.93316336657335</v>
      </c>
      <c r="W259" s="325">
        <v>830.2670994286646</v>
      </c>
      <c r="X259" s="3">
        <v>82.03881166455055</v>
      </c>
      <c r="Y259" s="325">
        <v>912.3059110932151</v>
      </c>
    </row>
    <row r="260" spans="1:25" ht="15">
      <c r="A260" s="321">
        <v>2017</v>
      </c>
      <c r="B260" s="5" t="s">
        <v>507</v>
      </c>
      <c r="C260" s="5" t="s">
        <v>22</v>
      </c>
      <c r="D260" s="5" t="s">
        <v>26</v>
      </c>
      <c r="E260" s="5" t="s">
        <v>192</v>
      </c>
      <c r="F260" s="5" t="s">
        <v>24</v>
      </c>
      <c r="G260" s="5" t="s">
        <v>28</v>
      </c>
      <c r="H260" s="3">
        <v>26.594805969500115</v>
      </c>
      <c r="I260" s="3">
        <v>0.4560062688826889</v>
      </c>
      <c r="J260" s="325">
        <v>27.050812238382804</v>
      </c>
      <c r="K260" s="3">
        <v>578.5221722956102</v>
      </c>
      <c r="L260" s="3">
        <v>472.71421476457465</v>
      </c>
      <c r="M260" s="325">
        <v>1051.2363870601848</v>
      </c>
      <c r="N260" s="3">
        <v>222.26852842679364</v>
      </c>
      <c r="O260" s="3">
        <v>1428.6717422945298</v>
      </c>
      <c r="P260" s="3">
        <v>136.52428411621926</v>
      </c>
      <c r="Q260" s="3">
        <v>181.68363970047503</v>
      </c>
      <c r="R260" s="3">
        <v>669.9451461847062</v>
      </c>
      <c r="S260" s="3">
        <v>532.3669706180422</v>
      </c>
      <c r="T260" s="3">
        <v>807.220018798693</v>
      </c>
      <c r="U260" s="3">
        <v>196.34004179340278</v>
      </c>
      <c r="V260" s="325">
        <v>4175.020371932862</v>
      </c>
      <c r="W260" s="325">
        <v>5253.307571231429</v>
      </c>
      <c r="X260" s="3">
        <v>519.0800776626962</v>
      </c>
      <c r="Y260" s="325">
        <v>5772.387648894126</v>
      </c>
    </row>
    <row r="261" spans="1:25" ht="15">
      <c r="A261" s="321">
        <v>2017</v>
      </c>
      <c r="B261" s="5" t="s">
        <v>507</v>
      </c>
      <c r="C261" s="5" t="s">
        <v>22</v>
      </c>
      <c r="D261" s="5" t="s">
        <v>29</v>
      </c>
      <c r="E261" s="5" t="s">
        <v>193</v>
      </c>
      <c r="F261" s="5" t="s">
        <v>24</v>
      </c>
      <c r="G261" s="5" t="s">
        <v>30</v>
      </c>
      <c r="H261" s="3">
        <v>57.15119044209527</v>
      </c>
      <c r="I261" s="3">
        <v>0</v>
      </c>
      <c r="J261" s="325">
        <v>57.15119044209527</v>
      </c>
      <c r="K261" s="3">
        <v>239.23467082226261</v>
      </c>
      <c r="L261" s="3">
        <v>59.05774536259264</v>
      </c>
      <c r="M261" s="325">
        <v>298.29241618485526</v>
      </c>
      <c r="N261" s="3">
        <v>28.454099448464785</v>
      </c>
      <c r="O261" s="3">
        <v>195.52928830529092</v>
      </c>
      <c r="P261" s="3">
        <v>135.06087260431474</v>
      </c>
      <c r="Q261" s="3">
        <v>26.00465255568092</v>
      </c>
      <c r="R261" s="3">
        <v>88.18205604055107</v>
      </c>
      <c r="S261" s="3">
        <v>70.90998881912363</v>
      </c>
      <c r="T261" s="3">
        <v>90.38053588994113</v>
      </c>
      <c r="U261" s="3">
        <v>18.452613037975183</v>
      </c>
      <c r="V261" s="325">
        <v>652.9741067013424</v>
      </c>
      <c r="W261" s="325">
        <v>1008.417713328293</v>
      </c>
      <c r="X261" s="3">
        <v>99.64189948013778</v>
      </c>
      <c r="Y261" s="325">
        <v>1108.0596128084308</v>
      </c>
    </row>
    <row r="262" spans="1:25" ht="15">
      <c r="A262" s="321">
        <v>2017</v>
      </c>
      <c r="B262" s="5" t="s">
        <v>507</v>
      </c>
      <c r="C262" s="5" t="s">
        <v>22</v>
      </c>
      <c r="D262" s="5" t="s">
        <v>26</v>
      </c>
      <c r="E262" s="5" t="s">
        <v>194</v>
      </c>
      <c r="F262" s="5" t="s">
        <v>24</v>
      </c>
      <c r="G262" s="5" t="s">
        <v>31</v>
      </c>
      <c r="H262" s="3">
        <v>7.676737106912099</v>
      </c>
      <c r="I262" s="3">
        <v>0.04285678076818744</v>
      </c>
      <c r="J262" s="325">
        <v>7.719593887680286</v>
      </c>
      <c r="K262" s="3">
        <v>341.6921992630873</v>
      </c>
      <c r="L262" s="3">
        <v>129.61449361535904</v>
      </c>
      <c r="M262" s="325">
        <v>471.3066928784463</v>
      </c>
      <c r="N262" s="3">
        <v>41.96710904520406</v>
      </c>
      <c r="O262" s="3">
        <v>198.27867392281874</v>
      </c>
      <c r="P262" s="3">
        <v>44.89881736761835</v>
      </c>
      <c r="Q262" s="3">
        <v>24.739560084220585</v>
      </c>
      <c r="R262" s="3">
        <v>123.49871726885658</v>
      </c>
      <c r="S262" s="3">
        <v>88.22080474889268</v>
      </c>
      <c r="T262" s="3">
        <v>85.29122863930235</v>
      </c>
      <c r="U262" s="3">
        <v>25.84360856033002</v>
      </c>
      <c r="V262" s="325">
        <v>632.7385196372434</v>
      </c>
      <c r="W262" s="325">
        <v>1111.76480640337</v>
      </c>
      <c r="X262" s="3">
        <v>109.85364063030421</v>
      </c>
      <c r="Y262" s="325">
        <v>1221.618447033674</v>
      </c>
    </row>
    <row r="263" spans="1:25" ht="15">
      <c r="A263" s="321">
        <v>2017</v>
      </c>
      <c r="B263" s="5" t="s">
        <v>507</v>
      </c>
      <c r="C263" s="5" t="s">
        <v>22</v>
      </c>
      <c r="D263" s="5" t="s">
        <v>29</v>
      </c>
      <c r="E263" s="5" t="s">
        <v>195</v>
      </c>
      <c r="F263" s="5" t="s">
        <v>24</v>
      </c>
      <c r="G263" s="5" t="s">
        <v>32</v>
      </c>
      <c r="H263" s="3">
        <v>15.141618502247</v>
      </c>
      <c r="I263" s="3">
        <v>0</v>
      </c>
      <c r="J263" s="325">
        <v>15.141618502247</v>
      </c>
      <c r="K263" s="3">
        <v>2133.681974530566</v>
      </c>
      <c r="L263" s="3">
        <v>608.1938066719531</v>
      </c>
      <c r="M263" s="325">
        <v>2741.875781202519</v>
      </c>
      <c r="N263" s="3">
        <v>343.4420477160122</v>
      </c>
      <c r="O263" s="3">
        <v>1683.3126236140047</v>
      </c>
      <c r="P263" s="3">
        <v>306.03553928760874</v>
      </c>
      <c r="Q263" s="3">
        <v>308.8456677748834</v>
      </c>
      <c r="R263" s="3">
        <v>1181.1069722753098</v>
      </c>
      <c r="S263" s="3">
        <v>989.1975198472497</v>
      </c>
      <c r="T263" s="3">
        <v>796.0756691962009</v>
      </c>
      <c r="U263" s="3">
        <v>372.49091666950636</v>
      </c>
      <c r="V263" s="325">
        <v>5980.506956380776</v>
      </c>
      <c r="W263" s="325">
        <v>8737.524356085542</v>
      </c>
      <c r="X263" s="3">
        <v>863.3560399497836</v>
      </c>
      <c r="Y263" s="325">
        <v>9600.880396035325</v>
      </c>
    </row>
    <row r="264" spans="1:25" ht="15">
      <c r="A264" s="321">
        <v>2017</v>
      </c>
      <c r="B264" s="5" t="s">
        <v>507</v>
      </c>
      <c r="C264" s="5" t="s">
        <v>22</v>
      </c>
      <c r="D264" s="5" t="s">
        <v>26</v>
      </c>
      <c r="E264" s="5" t="s">
        <v>196</v>
      </c>
      <c r="F264" s="5" t="s">
        <v>24</v>
      </c>
      <c r="G264" s="5" t="s">
        <v>33</v>
      </c>
      <c r="H264" s="3">
        <v>39.96403724217418</v>
      </c>
      <c r="I264" s="3">
        <v>5.303648048224211</v>
      </c>
      <c r="J264" s="325">
        <v>45.26768529039839</v>
      </c>
      <c r="K264" s="3">
        <v>1115.9855237416</v>
      </c>
      <c r="L264" s="3">
        <v>129.63274081239183</v>
      </c>
      <c r="M264" s="325">
        <v>1245.6182645539918</v>
      </c>
      <c r="N264" s="3">
        <v>42.77124025043888</v>
      </c>
      <c r="O264" s="3">
        <v>168.83625726078012</v>
      </c>
      <c r="P264" s="3">
        <v>109.27572186263725</v>
      </c>
      <c r="Q264" s="3">
        <v>14.92340249946304</v>
      </c>
      <c r="R264" s="3">
        <v>62.23325549484546</v>
      </c>
      <c r="S264" s="3">
        <v>127.53912473664198</v>
      </c>
      <c r="T264" s="3">
        <v>67.86777780345207</v>
      </c>
      <c r="U264" s="3">
        <v>14.074500839842226</v>
      </c>
      <c r="V264" s="325">
        <v>607.5212807481012</v>
      </c>
      <c r="W264" s="325">
        <v>1898.4072305924915</v>
      </c>
      <c r="X264" s="3">
        <v>187.58189185187584</v>
      </c>
      <c r="Y264" s="325">
        <v>2085.9891224443672</v>
      </c>
    </row>
    <row r="265" spans="1:25" ht="15">
      <c r="A265" s="321">
        <v>2017</v>
      </c>
      <c r="B265" s="5" t="s">
        <v>507</v>
      </c>
      <c r="C265" s="5" t="s">
        <v>22</v>
      </c>
      <c r="D265" s="5" t="s">
        <v>29</v>
      </c>
      <c r="E265" s="5" t="s">
        <v>197</v>
      </c>
      <c r="F265" s="5" t="s">
        <v>24</v>
      </c>
      <c r="G265" s="5" t="s">
        <v>34</v>
      </c>
      <c r="H265" s="3">
        <v>0.12450799634365177</v>
      </c>
      <c r="I265" s="3">
        <v>0.16672129984136308</v>
      </c>
      <c r="J265" s="325">
        <v>0.29122929618501486</v>
      </c>
      <c r="K265" s="3">
        <v>2366.0278584321773</v>
      </c>
      <c r="L265" s="3">
        <v>498.0212580626635</v>
      </c>
      <c r="M265" s="325">
        <v>2864.0491164948407</v>
      </c>
      <c r="N265" s="3">
        <v>301.035586577171</v>
      </c>
      <c r="O265" s="3">
        <v>1494.755281990794</v>
      </c>
      <c r="P265" s="3">
        <v>132.49286322154038</v>
      </c>
      <c r="Q265" s="3">
        <v>246.70186524159547</v>
      </c>
      <c r="R265" s="3">
        <v>680.0816273183842</v>
      </c>
      <c r="S265" s="3">
        <v>758.8815159990671</v>
      </c>
      <c r="T265" s="3">
        <v>604.5479578193111</v>
      </c>
      <c r="U265" s="3">
        <v>146.3399820656773</v>
      </c>
      <c r="V265" s="325">
        <v>4364.83668023354</v>
      </c>
      <c r="W265" s="325">
        <v>7229.177026024566</v>
      </c>
      <c r="X265" s="3">
        <v>714.316023043475</v>
      </c>
      <c r="Y265" s="325">
        <v>7943.493049068041</v>
      </c>
    </row>
    <row r="266" spans="1:25" ht="15">
      <c r="A266" s="321">
        <v>2017</v>
      </c>
      <c r="B266" s="5" t="s">
        <v>507</v>
      </c>
      <c r="C266" s="5" t="s">
        <v>22</v>
      </c>
      <c r="D266" s="5" t="s">
        <v>29</v>
      </c>
      <c r="E266" s="5" t="s">
        <v>198</v>
      </c>
      <c r="F266" s="5" t="s">
        <v>24</v>
      </c>
      <c r="G266" s="5" t="s">
        <v>35</v>
      </c>
      <c r="H266" s="3">
        <v>5.715874807379074</v>
      </c>
      <c r="I266" s="3">
        <v>0</v>
      </c>
      <c r="J266" s="325">
        <v>5.715874807379074</v>
      </c>
      <c r="K266" s="3">
        <v>788.2557770832815</v>
      </c>
      <c r="L266" s="3">
        <v>124.18365000566621</v>
      </c>
      <c r="M266" s="325">
        <v>912.4394270889477</v>
      </c>
      <c r="N266" s="3">
        <v>70.71554945363617</v>
      </c>
      <c r="O266" s="3">
        <v>227.04490324767792</v>
      </c>
      <c r="P266" s="3">
        <v>79.0257343379466</v>
      </c>
      <c r="Q266" s="3">
        <v>20.173794216950352</v>
      </c>
      <c r="R266" s="3">
        <v>130.30194689162815</v>
      </c>
      <c r="S266" s="3">
        <v>154.1100059267853</v>
      </c>
      <c r="T266" s="3">
        <v>103.85061169945205</v>
      </c>
      <c r="U266" s="3">
        <v>32.94531909538743</v>
      </c>
      <c r="V266" s="325">
        <v>818.167864869464</v>
      </c>
      <c r="W266" s="325">
        <v>1736.3231667657908</v>
      </c>
      <c r="X266" s="3">
        <v>171.5663421628012</v>
      </c>
      <c r="Y266" s="325">
        <v>1907.889508928592</v>
      </c>
    </row>
    <row r="267" spans="1:25" ht="15">
      <c r="A267" s="321">
        <v>2017</v>
      </c>
      <c r="B267" s="5" t="s">
        <v>507</v>
      </c>
      <c r="C267" s="5" t="s">
        <v>22</v>
      </c>
      <c r="D267" s="5" t="s">
        <v>29</v>
      </c>
      <c r="E267" s="5" t="s">
        <v>199</v>
      </c>
      <c r="F267" s="5" t="s">
        <v>24</v>
      </c>
      <c r="G267" s="5" t="s">
        <v>36</v>
      </c>
      <c r="H267" s="3">
        <v>7.6166026320998315</v>
      </c>
      <c r="I267" s="3">
        <v>0</v>
      </c>
      <c r="J267" s="325">
        <v>7.6166026320998315</v>
      </c>
      <c r="K267" s="3">
        <v>1079.6616319210589</v>
      </c>
      <c r="L267" s="3">
        <v>200.81697777229556</v>
      </c>
      <c r="M267" s="325">
        <v>1280.4786096933544</v>
      </c>
      <c r="N267" s="3">
        <v>120.66481080732026</v>
      </c>
      <c r="O267" s="3">
        <v>497.9477896233226</v>
      </c>
      <c r="P267" s="3">
        <v>65.34754441152315</v>
      </c>
      <c r="Q267" s="3">
        <v>69.83248029622287</v>
      </c>
      <c r="R267" s="3">
        <v>353.54587957116985</v>
      </c>
      <c r="S267" s="3">
        <v>313.9489874364557</v>
      </c>
      <c r="T267" s="3">
        <v>328.68130211752276</v>
      </c>
      <c r="U267" s="3">
        <v>69.50150252101305</v>
      </c>
      <c r="V267" s="325">
        <v>1819.47029678455</v>
      </c>
      <c r="W267" s="325">
        <v>3107.5655091100043</v>
      </c>
      <c r="X267" s="3">
        <v>307.05899548779246</v>
      </c>
      <c r="Y267" s="325">
        <v>3414.6245045977967</v>
      </c>
    </row>
    <row r="268" spans="1:25" ht="15">
      <c r="A268" s="321">
        <v>2017</v>
      </c>
      <c r="B268" s="5" t="s">
        <v>507</v>
      </c>
      <c r="C268" s="5" t="s">
        <v>37</v>
      </c>
      <c r="D268" s="5" t="s">
        <v>38</v>
      </c>
      <c r="E268" s="5" t="s">
        <v>200</v>
      </c>
      <c r="F268" s="5" t="s">
        <v>39</v>
      </c>
      <c r="G268" s="5" t="s">
        <v>40</v>
      </c>
      <c r="H268" s="3">
        <v>49.67520603338757</v>
      </c>
      <c r="I268" s="3">
        <v>75.45018096360371</v>
      </c>
      <c r="J268" s="325">
        <v>125.12538699699128</v>
      </c>
      <c r="K268" s="3">
        <v>20.858813757382805</v>
      </c>
      <c r="L268" s="3">
        <v>5.001013944283827</v>
      </c>
      <c r="M268" s="325">
        <v>25.85982770166663</v>
      </c>
      <c r="N268" s="3">
        <v>22.22799834622327</v>
      </c>
      <c r="O268" s="3">
        <v>72.22042985624023</v>
      </c>
      <c r="P268" s="3">
        <v>12.362045657757319</v>
      </c>
      <c r="Q268" s="3">
        <v>7.417236419861399</v>
      </c>
      <c r="R268" s="3">
        <v>13.30646999549721</v>
      </c>
      <c r="S268" s="3">
        <v>39.773768664527026</v>
      </c>
      <c r="T268" s="3">
        <v>58.348583213598296</v>
      </c>
      <c r="U268" s="3">
        <v>7.12688071785812</v>
      </c>
      <c r="V268" s="325">
        <v>232.78341287156286</v>
      </c>
      <c r="W268" s="325">
        <v>383.76862757022076</v>
      </c>
      <c r="X268" s="3">
        <v>37.92023335823081</v>
      </c>
      <c r="Y268" s="325">
        <v>421.68886092845156</v>
      </c>
    </row>
    <row r="269" spans="1:25" ht="15">
      <c r="A269" s="321">
        <v>2017</v>
      </c>
      <c r="B269" s="5" t="s">
        <v>507</v>
      </c>
      <c r="C269" s="5" t="s">
        <v>37</v>
      </c>
      <c r="D269" s="5" t="s">
        <v>38</v>
      </c>
      <c r="E269" s="5" t="s">
        <v>201</v>
      </c>
      <c r="F269" s="5" t="s">
        <v>39</v>
      </c>
      <c r="G269" s="5" t="s">
        <v>41</v>
      </c>
      <c r="H269" s="3">
        <v>68.64158112152887</v>
      </c>
      <c r="I269" s="3">
        <v>74.15262252476879</v>
      </c>
      <c r="J269" s="325">
        <v>142.79420364629766</v>
      </c>
      <c r="K269" s="3">
        <v>38.649925184809284</v>
      </c>
      <c r="L269" s="3">
        <v>39.04421948286892</v>
      </c>
      <c r="M269" s="325">
        <v>77.6941446676782</v>
      </c>
      <c r="N269" s="3">
        <v>39.08284707584745</v>
      </c>
      <c r="O269" s="3">
        <v>382.7227232972444</v>
      </c>
      <c r="P269" s="3">
        <v>25.93661925282655</v>
      </c>
      <c r="Q269" s="3">
        <v>23.905087536790305</v>
      </c>
      <c r="R269" s="3">
        <v>41.44948159397271</v>
      </c>
      <c r="S269" s="3">
        <v>95.40676132367679</v>
      </c>
      <c r="T269" s="3">
        <v>143.59497098134594</v>
      </c>
      <c r="U269" s="3">
        <v>15.115592890267205</v>
      </c>
      <c r="V269" s="325">
        <v>767.2140839519712</v>
      </c>
      <c r="W269" s="325">
        <v>987.7024322659471</v>
      </c>
      <c r="X269" s="3">
        <v>97.59501957507895</v>
      </c>
      <c r="Y269" s="325">
        <v>1085.297451841026</v>
      </c>
    </row>
    <row r="270" spans="1:25" ht="15">
      <c r="A270" s="321">
        <v>2017</v>
      </c>
      <c r="B270" s="5" t="s">
        <v>507</v>
      </c>
      <c r="C270" s="5" t="s">
        <v>37</v>
      </c>
      <c r="D270" s="5" t="s">
        <v>38</v>
      </c>
      <c r="E270" s="5" t="s">
        <v>202</v>
      </c>
      <c r="F270" s="5" t="s">
        <v>39</v>
      </c>
      <c r="G270" s="5" t="s">
        <v>42</v>
      </c>
      <c r="H270" s="3">
        <v>26.124391203539567</v>
      </c>
      <c r="I270" s="3">
        <v>467.29614907929755</v>
      </c>
      <c r="J270" s="325">
        <v>493.4205402828371</v>
      </c>
      <c r="K270" s="3">
        <v>7.258570627966399</v>
      </c>
      <c r="L270" s="3">
        <v>28.493771577599638</v>
      </c>
      <c r="M270" s="325">
        <v>35.75234220556604</v>
      </c>
      <c r="N270" s="3">
        <v>25.740666149996212</v>
      </c>
      <c r="O270" s="3">
        <v>109.14043806955274</v>
      </c>
      <c r="P270" s="3">
        <v>16.403336630496</v>
      </c>
      <c r="Q270" s="3">
        <v>12.382170762037454</v>
      </c>
      <c r="R270" s="3">
        <v>19.597364617813383</v>
      </c>
      <c r="S270" s="3">
        <v>83.14250168088425</v>
      </c>
      <c r="T270" s="3">
        <v>82.62861988262007</v>
      </c>
      <c r="U270" s="3">
        <v>9.66056037631859</v>
      </c>
      <c r="V270" s="325">
        <v>358.6956581697187</v>
      </c>
      <c r="W270" s="325">
        <v>887.8685406581219</v>
      </c>
      <c r="X270" s="3">
        <v>87.73041836784152</v>
      </c>
      <c r="Y270" s="325">
        <v>975.5989590259634</v>
      </c>
    </row>
    <row r="271" spans="1:25" ht="15">
      <c r="A271" s="321">
        <v>2017</v>
      </c>
      <c r="B271" s="5" t="s">
        <v>507</v>
      </c>
      <c r="C271" s="5" t="s">
        <v>37</v>
      </c>
      <c r="D271" s="5" t="s">
        <v>38</v>
      </c>
      <c r="E271" s="5" t="s">
        <v>203</v>
      </c>
      <c r="F271" s="5" t="s">
        <v>39</v>
      </c>
      <c r="G271" s="5" t="s">
        <v>43</v>
      </c>
      <c r="H271" s="3">
        <v>32.57674956815472</v>
      </c>
      <c r="I271" s="3">
        <v>80.32532208837381</v>
      </c>
      <c r="J271" s="325">
        <v>112.90207165652853</v>
      </c>
      <c r="K271" s="3">
        <v>10.475921715206734</v>
      </c>
      <c r="L271" s="3">
        <v>7.732513263572205</v>
      </c>
      <c r="M271" s="325">
        <v>18.20843497877894</v>
      </c>
      <c r="N271" s="3">
        <v>10.701938490589109</v>
      </c>
      <c r="O271" s="3">
        <v>44.08304681676144</v>
      </c>
      <c r="P271" s="3">
        <v>7.4039679621616346</v>
      </c>
      <c r="Q271" s="3">
        <v>5.526146708698922</v>
      </c>
      <c r="R271" s="3">
        <v>10.70430726404385</v>
      </c>
      <c r="S271" s="3">
        <v>28.5848685970932</v>
      </c>
      <c r="T271" s="3">
        <v>47.45160054735764</v>
      </c>
      <c r="U271" s="3">
        <v>5.396002662809633</v>
      </c>
      <c r="V271" s="325">
        <v>159.85187904951542</v>
      </c>
      <c r="W271" s="325">
        <v>290.9623856848229</v>
      </c>
      <c r="X271" s="3">
        <v>28.750035232145674</v>
      </c>
      <c r="Y271" s="325">
        <v>319.71242091696854</v>
      </c>
    </row>
    <row r="272" spans="1:25" ht="15">
      <c r="A272" s="321">
        <v>2017</v>
      </c>
      <c r="B272" s="5" t="s">
        <v>507</v>
      </c>
      <c r="C272" s="5" t="s">
        <v>37</v>
      </c>
      <c r="D272" s="5" t="s">
        <v>38</v>
      </c>
      <c r="E272" s="5" t="s">
        <v>204</v>
      </c>
      <c r="F272" s="5" t="s">
        <v>39</v>
      </c>
      <c r="G272" s="5" t="s">
        <v>44</v>
      </c>
      <c r="H272" s="3">
        <v>19.919888707703144</v>
      </c>
      <c r="I272" s="3">
        <v>33.17128696271588</v>
      </c>
      <c r="J272" s="325">
        <v>53.09117567041903</v>
      </c>
      <c r="K272" s="3">
        <v>1.5647324165415821</v>
      </c>
      <c r="L272" s="3">
        <v>18.551664757379143</v>
      </c>
      <c r="M272" s="325">
        <v>20.116397173920724</v>
      </c>
      <c r="N272" s="3">
        <v>11.062014872581264</v>
      </c>
      <c r="O272" s="3">
        <v>48.170580018182434</v>
      </c>
      <c r="P272" s="3">
        <v>10.991431308304426</v>
      </c>
      <c r="Q272" s="3">
        <v>8.624064348869577</v>
      </c>
      <c r="R272" s="3">
        <v>15.398259186776395</v>
      </c>
      <c r="S272" s="3">
        <v>28.43746678766125</v>
      </c>
      <c r="T272" s="3">
        <v>67.4544299999014</v>
      </c>
      <c r="U272" s="3">
        <v>6.2813545700343125</v>
      </c>
      <c r="V272" s="325">
        <v>196.41960109231107</v>
      </c>
      <c r="W272" s="325">
        <v>269.6271739366508</v>
      </c>
      <c r="X272" s="3">
        <v>26.64189988674171</v>
      </c>
      <c r="Y272" s="325">
        <v>296.26907382339255</v>
      </c>
    </row>
    <row r="273" spans="1:25" ht="15">
      <c r="A273" s="321">
        <v>2017</v>
      </c>
      <c r="B273" s="5" t="s">
        <v>507</v>
      </c>
      <c r="C273" s="5" t="s">
        <v>37</v>
      </c>
      <c r="D273" s="5" t="s">
        <v>38</v>
      </c>
      <c r="E273" s="5" t="s">
        <v>205</v>
      </c>
      <c r="F273" s="5" t="s">
        <v>39</v>
      </c>
      <c r="G273" s="5" t="s">
        <v>45</v>
      </c>
      <c r="H273" s="3">
        <v>27.766924116013204</v>
      </c>
      <c r="I273" s="3">
        <v>162.53048656446498</v>
      </c>
      <c r="J273" s="325">
        <v>190.29741068047818</v>
      </c>
      <c r="K273" s="3">
        <v>4.653705268376875</v>
      </c>
      <c r="L273" s="3">
        <v>13.431135996631287</v>
      </c>
      <c r="M273" s="325">
        <v>18.084841265008162</v>
      </c>
      <c r="N273" s="3">
        <v>8.515287934971058</v>
      </c>
      <c r="O273" s="3">
        <v>52.9250877950464</v>
      </c>
      <c r="P273" s="3">
        <v>6.635218636020331</v>
      </c>
      <c r="Q273" s="3">
        <v>4.402964620959782</v>
      </c>
      <c r="R273" s="3">
        <v>11.015496385054778</v>
      </c>
      <c r="S273" s="3">
        <v>32.23371059100921</v>
      </c>
      <c r="T273" s="3">
        <v>45.4500258024191</v>
      </c>
      <c r="U273" s="3">
        <v>5.023534678583048</v>
      </c>
      <c r="V273" s="325">
        <v>166.2013264440637</v>
      </c>
      <c r="W273" s="325">
        <v>374.58357838955004</v>
      </c>
      <c r="X273" s="3">
        <v>37.01265732591397</v>
      </c>
      <c r="Y273" s="325">
        <v>411.596235715464</v>
      </c>
    </row>
    <row r="274" spans="1:25" ht="15">
      <c r="A274" s="321">
        <v>2017</v>
      </c>
      <c r="B274" s="5" t="s">
        <v>507</v>
      </c>
      <c r="C274" s="5" t="s">
        <v>46</v>
      </c>
      <c r="D274" s="5" t="s">
        <v>47</v>
      </c>
      <c r="E274" s="5" t="s">
        <v>206</v>
      </c>
      <c r="F274" s="5" t="s">
        <v>48</v>
      </c>
      <c r="G274" s="5" t="s">
        <v>49</v>
      </c>
      <c r="H274" s="3">
        <v>7.00971762055665</v>
      </c>
      <c r="I274" s="3">
        <v>0.04477566216017692</v>
      </c>
      <c r="J274" s="325">
        <v>7.054493282716827</v>
      </c>
      <c r="K274" s="3">
        <v>2.2108553376532902</v>
      </c>
      <c r="L274" s="3">
        <v>1.939483236294548</v>
      </c>
      <c r="M274" s="325">
        <v>4.150338573947838</v>
      </c>
      <c r="N274" s="3">
        <v>3.412838861299714</v>
      </c>
      <c r="O274" s="3">
        <v>7.162656002702396</v>
      </c>
      <c r="P274" s="3">
        <v>7.330116461523703</v>
      </c>
      <c r="Q274" s="3">
        <v>1.233886114971793</v>
      </c>
      <c r="R274" s="3">
        <v>3.5419272477727612</v>
      </c>
      <c r="S274" s="3">
        <v>4.060594340516005</v>
      </c>
      <c r="T274" s="3">
        <v>7.183283569671887</v>
      </c>
      <c r="U274" s="3">
        <v>1.636522361899135</v>
      </c>
      <c r="V274" s="325">
        <v>35.56182496035739</v>
      </c>
      <c r="W274" s="325">
        <v>46.76665681702206</v>
      </c>
      <c r="X274" s="3">
        <v>4.621020095138655</v>
      </c>
      <c r="Y274" s="325">
        <v>51.387676912160714</v>
      </c>
    </row>
    <row r="275" spans="1:25" ht="15">
      <c r="A275" s="321">
        <v>2017</v>
      </c>
      <c r="B275" s="5" t="s">
        <v>507</v>
      </c>
      <c r="C275" s="5" t="s">
        <v>46</v>
      </c>
      <c r="D275" s="5" t="s">
        <v>47</v>
      </c>
      <c r="E275" s="5" t="s">
        <v>207</v>
      </c>
      <c r="F275" s="5" t="s">
        <v>48</v>
      </c>
      <c r="G275" s="5" t="s">
        <v>50</v>
      </c>
      <c r="H275" s="3">
        <v>18.466828204233074</v>
      </c>
      <c r="I275" s="3">
        <v>0.32221951044746433</v>
      </c>
      <c r="J275" s="325">
        <v>18.78904771468054</v>
      </c>
      <c r="K275" s="3">
        <v>4.29547856013218</v>
      </c>
      <c r="L275" s="3">
        <v>3.635752203710725</v>
      </c>
      <c r="M275" s="325">
        <v>7.931230763842905</v>
      </c>
      <c r="N275" s="3">
        <v>3.4712104483201656</v>
      </c>
      <c r="O275" s="3">
        <v>18.687552676652793</v>
      </c>
      <c r="P275" s="3">
        <v>3.9055289369157915</v>
      </c>
      <c r="Q275" s="3">
        <v>2.325635173992159</v>
      </c>
      <c r="R275" s="3">
        <v>7.7135293327366</v>
      </c>
      <c r="S275" s="3">
        <v>8.049394734286935</v>
      </c>
      <c r="T275" s="3">
        <v>15.819477837626495</v>
      </c>
      <c r="U275" s="3">
        <v>2.779014552257832</v>
      </c>
      <c r="V275" s="325">
        <v>62.75134369278877</v>
      </c>
      <c r="W275" s="325">
        <v>89.4716221713122</v>
      </c>
      <c r="X275" s="3">
        <v>8.840703871904735</v>
      </c>
      <c r="Y275" s="325">
        <v>98.31232604321694</v>
      </c>
    </row>
    <row r="276" spans="1:25" ht="15">
      <c r="A276" s="321">
        <v>2017</v>
      </c>
      <c r="B276" s="5" t="s">
        <v>507</v>
      </c>
      <c r="C276" s="5" t="s">
        <v>46</v>
      </c>
      <c r="D276" s="5" t="s">
        <v>51</v>
      </c>
      <c r="E276" s="5" t="s">
        <v>208</v>
      </c>
      <c r="F276" s="5" t="s">
        <v>48</v>
      </c>
      <c r="G276" s="5" t="s">
        <v>52</v>
      </c>
      <c r="H276" s="3">
        <v>29.510802962233583</v>
      </c>
      <c r="I276" s="3">
        <v>72.32644145527631</v>
      </c>
      <c r="J276" s="325">
        <v>101.8372444175099</v>
      </c>
      <c r="K276" s="3">
        <v>41.90737705935221</v>
      </c>
      <c r="L276" s="3">
        <v>10.441503218040893</v>
      </c>
      <c r="M276" s="325">
        <v>52.3488802773931</v>
      </c>
      <c r="N276" s="3">
        <v>36.68432821627878</v>
      </c>
      <c r="O276" s="3">
        <v>169.37285000776393</v>
      </c>
      <c r="P276" s="3">
        <v>13.27617174484439</v>
      </c>
      <c r="Q276" s="3">
        <v>19.2729132420602</v>
      </c>
      <c r="R276" s="3">
        <v>40.96439347523358</v>
      </c>
      <c r="S276" s="3">
        <v>63.86430456709303</v>
      </c>
      <c r="T276" s="3">
        <v>71.34071191373572</v>
      </c>
      <c r="U276" s="3">
        <v>15.794256236494133</v>
      </c>
      <c r="V276" s="325">
        <v>430.56992940350375</v>
      </c>
      <c r="W276" s="325">
        <v>584.7560540984067</v>
      </c>
      <c r="X276" s="3">
        <v>57.7798299184643</v>
      </c>
      <c r="Y276" s="325">
        <v>642.535884016871</v>
      </c>
    </row>
    <row r="277" spans="1:25" ht="15">
      <c r="A277" s="321">
        <v>2017</v>
      </c>
      <c r="B277" s="5" t="s">
        <v>507</v>
      </c>
      <c r="C277" s="5" t="s">
        <v>46</v>
      </c>
      <c r="D277" s="5" t="s">
        <v>51</v>
      </c>
      <c r="E277" s="5" t="s">
        <v>209</v>
      </c>
      <c r="F277" s="5" t="s">
        <v>48</v>
      </c>
      <c r="G277" s="5" t="s">
        <v>53</v>
      </c>
      <c r="H277" s="3">
        <v>11.053442507030693</v>
      </c>
      <c r="I277" s="3">
        <v>91.8704734392394</v>
      </c>
      <c r="J277" s="325">
        <v>102.9239159462701</v>
      </c>
      <c r="K277" s="3">
        <v>40.444622162892244</v>
      </c>
      <c r="L277" s="3">
        <v>3.8632135784718997</v>
      </c>
      <c r="M277" s="325">
        <v>44.307835741364144</v>
      </c>
      <c r="N277" s="3">
        <v>108.60908021330673</v>
      </c>
      <c r="O277" s="3">
        <v>25.125342669374835</v>
      </c>
      <c r="P277" s="3">
        <v>5.581152504534435</v>
      </c>
      <c r="Q277" s="3">
        <v>3.9696045447040733</v>
      </c>
      <c r="R277" s="3">
        <v>12.303413179837232</v>
      </c>
      <c r="S277" s="3">
        <v>39.41397858825934</v>
      </c>
      <c r="T277" s="3">
        <v>41.08538541884174</v>
      </c>
      <c r="U277" s="3">
        <v>4.01718124729636</v>
      </c>
      <c r="V277" s="325">
        <v>240.10513836615476</v>
      </c>
      <c r="W277" s="325">
        <v>387.336890053789</v>
      </c>
      <c r="X277" s="3">
        <v>38.27281388811158</v>
      </c>
      <c r="Y277" s="325">
        <v>425.60970394190053</v>
      </c>
    </row>
    <row r="278" spans="1:25" ht="15">
      <c r="A278" s="321">
        <v>2017</v>
      </c>
      <c r="B278" s="5" t="s">
        <v>507</v>
      </c>
      <c r="C278" s="5" t="s">
        <v>46</v>
      </c>
      <c r="D278" s="5" t="s">
        <v>51</v>
      </c>
      <c r="E278" s="5" t="s">
        <v>210</v>
      </c>
      <c r="F278" s="5" t="s">
        <v>48</v>
      </c>
      <c r="G278" s="5" t="s">
        <v>54</v>
      </c>
      <c r="H278" s="3">
        <v>8.186211831024593</v>
      </c>
      <c r="I278" s="3">
        <v>15.97623076088454</v>
      </c>
      <c r="J278" s="325">
        <v>24.162442591909134</v>
      </c>
      <c r="K278" s="3">
        <v>13.408414698240678</v>
      </c>
      <c r="L278" s="3">
        <v>6.869165878690795</v>
      </c>
      <c r="M278" s="325">
        <v>20.277580576931474</v>
      </c>
      <c r="N278" s="3">
        <v>11.897453355464743</v>
      </c>
      <c r="O278" s="3">
        <v>60.88815224707527</v>
      </c>
      <c r="P278" s="3">
        <v>3.7405975745130897</v>
      </c>
      <c r="Q278" s="3">
        <v>2.650262618501357</v>
      </c>
      <c r="R278" s="3">
        <v>13.600056988846251</v>
      </c>
      <c r="S278" s="3">
        <v>15.97970944289233</v>
      </c>
      <c r="T278" s="3">
        <v>16.673621353358044</v>
      </c>
      <c r="U278" s="3">
        <v>3.149321932567203</v>
      </c>
      <c r="V278" s="325">
        <v>128.57917551321827</v>
      </c>
      <c r="W278" s="325">
        <v>173.01919868205889</v>
      </c>
      <c r="X278" s="3">
        <v>17.096051938944058</v>
      </c>
      <c r="Y278" s="325">
        <v>190.11525062100293</v>
      </c>
    </row>
    <row r="279" spans="1:25" ht="15">
      <c r="A279" s="321">
        <v>2017</v>
      </c>
      <c r="B279" s="5" t="s">
        <v>507</v>
      </c>
      <c r="C279" s="5" t="s">
        <v>46</v>
      </c>
      <c r="D279" s="5" t="s">
        <v>51</v>
      </c>
      <c r="E279" s="5" t="s">
        <v>211</v>
      </c>
      <c r="F279" s="5" t="s">
        <v>48</v>
      </c>
      <c r="G279" s="5" t="s">
        <v>55</v>
      </c>
      <c r="H279" s="3">
        <v>41.2214610229849</v>
      </c>
      <c r="I279" s="3">
        <v>628.1784686235203</v>
      </c>
      <c r="J279" s="325">
        <v>669.3999296465051</v>
      </c>
      <c r="K279" s="3">
        <v>0.6059547930454082</v>
      </c>
      <c r="L279" s="3">
        <v>18.700495798977627</v>
      </c>
      <c r="M279" s="325">
        <v>19.306450592023037</v>
      </c>
      <c r="N279" s="3">
        <v>11.215345392611706</v>
      </c>
      <c r="O279" s="3">
        <v>19.0161632847557</v>
      </c>
      <c r="P279" s="3">
        <v>4.288474188889426</v>
      </c>
      <c r="Q279" s="3">
        <v>2.332669711495299</v>
      </c>
      <c r="R279" s="3">
        <v>9.668272878821837</v>
      </c>
      <c r="S279" s="3">
        <v>58.751422015109014</v>
      </c>
      <c r="T279" s="3">
        <v>19.291769536154117</v>
      </c>
      <c r="U279" s="3">
        <v>4.009848323592227</v>
      </c>
      <c r="V279" s="325">
        <v>128.57396533142935</v>
      </c>
      <c r="W279" s="325">
        <v>817.2803455699575</v>
      </c>
      <c r="X279" s="3">
        <v>80.75558864549863</v>
      </c>
      <c r="Y279" s="325">
        <v>898.0359342154561</v>
      </c>
    </row>
    <row r="280" spans="1:25" ht="15">
      <c r="A280" s="321">
        <v>2017</v>
      </c>
      <c r="B280" s="5" t="s">
        <v>507</v>
      </c>
      <c r="C280" s="5" t="s">
        <v>56</v>
      </c>
      <c r="D280" s="5" t="s">
        <v>57</v>
      </c>
      <c r="E280" s="5" t="s">
        <v>212</v>
      </c>
      <c r="F280" s="5" t="s">
        <v>58</v>
      </c>
      <c r="G280" s="5" t="s">
        <v>59</v>
      </c>
      <c r="H280" s="3">
        <v>27.853387114882047</v>
      </c>
      <c r="I280" s="3">
        <v>31.721872615176103</v>
      </c>
      <c r="J280" s="325">
        <v>59.57525973005815</v>
      </c>
      <c r="K280" s="3">
        <v>18.01864439358653</v>
      </c>
      <c r="L280" s="3">
        <v>35.81489648186657</v>
      </c>
      <c r="M280" s="325">
        <v>53.833540875453096</v>
      </c>
      <c r="N280" s="3">
        <v>379.8553954052088</v>
      </c>
      <c r="O280" s="3">
        <v>39.58335513936006</v>
      </c>
      <c r="P280" s="3">
        <v>8.078235353820515</v>
      </c>
      <c r="Q280" s="3">
        <v>11.59789973207438</v>
      </c>
      <c r="R280" s="3">
        <v>17.1693080500104</v>
      </c>
      <c r="S280" s="3">
        <v>51.69367264997119</v>
      </c>
      <c r="T280" s="3">
        <v>39.03569382379781</v>
      </c>
      <c r="U280" s="3">
        <v>7.221582775632627</v>
      </c>
      <c r="V280" s="325">
        <v>554.2351429298758</v>
      </c>
      <c r="W280" s="325">
        <v>667.643943535387</v>
      </c>
      <c r="X280" s="3">
        <v>65.96999421074067</v>
      </c>
      <c r="Y280" s="325">
        <v>733.6139377461277</v>
      </c>
    </row>
    <row r="281" spans="1:25" ht="15">
      <c r="A281" s="321">
        <v>2017</v>
      </c>
      <c r="B281" s="5" t="s">
        <v>507</v>
      </c>
      <c r="C281" s="5" t="s">
        <v>56</v>
      </c>
      <c r="D281" s="5" t="s">
        <v>60</v>
      </c>
      <c r="E281" s="5" t="s">
        <v>213</v>
      </c>
      <c r="F281" s="5" t="s">
        <v>58</v>
      </c>
      <c r="G281" s="5" t="s">
        <v>61</v>
      </c>
      <c r="H281" s="3">
        <v>12.157960526263897</v>
      </c>
      <c r="I281" s="3">
        <v>1.9568968370714348</v>
      </c>
      <c r="J281" s="325">
        <v>14.114857363335332</v>
      </c>
      <c r="K281" s="3">
        <v>2.525120101281973</v>
      </c>
      <c r="L281" s="3">
        <v>9.335180883680634</v>
      </c>
      <c r="M281" s="325">
        <v>11.860300984962606</v>
      </c>
      <c r="N281" s="3">
        <v>76.75518104301351</v>
      </c>
      <c r="O281" s="3">
        <v>8.623853147315549</v>
      </c>
      <c r="P281" s="3">
        <v>2.1452447432162045</v>
      </c>
      <c r="Q281" s="3">
        <v>1.2411146969888507</v>
      </c>
      <c r="R281" s="3">
        <v>3.1078552581885397</v>
      </c>
      <c r="S281" s="3">
        <v>9.821137023250447</v>
      </c>
      <c r="T281" s="3">
        <v>14.023146715343167</v>
      </c>
      <c r="U281" s="3">
        <v>1.7124748428738834</v>
      </c>
      <c r="V281" s="325">
        <v>117.43000747019013</v>
      </c>
      <c r="W281" s="325">
        <v>143.40516581848806</v>
      </c>
      <c r="X281" s="3">
        <v>14.169885086862221</v>
      </c>
      <c r="Y281" s="325">
        <v>157.57505090535028</v>
      </c>
    </row>
    <row r="282" spans="1:25" ht="15">
      <c r="A282" s="321">
        <v>2017</v>
      </c>
      <c r="B282" s="5" t="s">
        <v>507</v>
      </c>
      <c r="C282" s="5" t="s">
        <v>56</v>
      </c>
      <c r="D282" s="5" t="s">
        <v>47</v>
      </c>
      <c r="E282" s="5" t="s">
        <v>214</v>
      </c>
      <c r="F282" s="5" t="s">
        <v>58</v>
      </c>
      <c r="G282" s="5" t="s">
        <v>62</v>
      </c>
      <c r="H282" s="3">
        <v>3.9198485245831636</v>
      </c>
      <c r="I282" s="3">
        <v>0</v>
      </c>
      <c r="J282" s="325">
        <v>3.9198485245831636</v>
      </c>
      <c r="K282" s="3">
        <v>6.927141131959815</v>
      </c>
      <c r="L282" s="3">
        <v>2.7292275414097267</v>
      </c>
      <c r="M282" s="325">
        <v>9.656368673369542</v>
      </c>
      <c r="N282" s="3">
        <v>9.432498368843238</v>
      </c>
      <c r="O282" s="3">
        <v>24.975653751724092</v>
      </c>
      <c r="P282" s="3">
        <v>3.5769638655459257</v>
      </c>
      <c r="Q282" s="3">
        <v>3.484353572674233</v>
      </c>
      <c r="R282" s="3">
        <v>12.36857805633497</v>
      </c>
      <c r="S282" s="3">
        <v>10.942183481524944</v>
      </c>
      <c r="T282" s="3">
        <v>17.890465319619697</v>
      </c>
      <c r="U282" s="3">
        <v>2.9474277315227853</v>
      </c>
      <c r="V282" s="325">
        <v>85.61812414778987</v>
      </c>
      <c r="W282" s="325">
        <v>99.19434134574257</v>
      </c>
      <c r="X282" s="3">
        <v>9.801407153736921</v>
      </c>
      <c r="Y282" s="325">
        <v>108.99574849947949</v>
      </c>
    </row>
    <row r="283" spans="1:25" ht="15">
      <c r="A283" s="321">
        <v>2017</v>
      </c>
      <c r="B283" s="5" t="s">
        <v>507</v>
      </c>
      <c r="C283" s="5" t="s">
        <v>56</v>
      </c>
      <c r="D283" s="5" t="s">
        <v>63</v>
      </c>
      <c r="E283" s="5" t="s">
        <v>215</v>
      </c>
      <c r="F283" s="5" t="s">
        <v>58</v>
      </c>
      <c r="G283" s="5" t="s">
        <v>64</v>
      </c>
      <c r="H283" s="3">
        <v>41.39527179763508</v>
      </c>
      <c r="I283" s="3">
        <v>283.35776298562496</v>
      </c>
      <c r="J283" s="325">
        <v>324.75303478326003</v>
      </c>
      <c r="K283" s="3">
        <v>11.805676292648977</v>
      </c>
      <c r="L283" s="3">
        <v>8.828962157575502</v>
      </c>
      <c r="M283" s="325">
        <v>20.63463845022448</v>
      </c>
      <c r="N283" s="3">
        <v>10.522591330341426</v>
      </c>
      <c r="O283" s="3">
        <v>60.968373650168125</v>
      </c>
      <c r="P283" s="3">
        <v>7.442691978884008</v>
      </c>
      <c r="Q283" s="3">
        <v>4.8466234328913655</v>
      </c>
      <c r="R283" s="3">
        <v>17.032707065596934</v>
      </c>
      <c r="S283" s="3">
        <v>41.31153791370928</v>
      </c>
      <c r="T283" s="3">
        <v>35.413891403278974</v>
      </c>
      <c r="U283" s="3">
        <v>6.0962316205870595</v>
      </c>
      <c r="V283" s="325">
        <v>183.63464839545716</v>
      </c>
      <c r="W283" s="325">
        <v>529.0223216289417</v>
      </c>
      <c r="X283" s="3">
        <v>52.2727717867242</v>
      </c>
      <c r="Y283" s="325">
        <v>581.2950934156659</v>
      </c>
    </row>
    <row r="284" spans="1:25" ht="15">
      <c r="A284" s="321">
        <v>2017</v>
      </c>
      <c r="B284" s="5" t="s">
        <v>507</v>
      </c>
      <c r="C284" s="5" t="s">
        <v>56</v>
      </c>
      <c r="D284" s="5" t="s">
        <v>47</v>
      </c>
      <c r="E284" s="5" t="s">
        <v>216</v>
      </c>
      <c r="F284" s="5" t="s">
        <v>58</v>
      </c>
      <c r="G284" s="5" t="s">
        <v>65</v>
      </c>
      <c r="H284" s="3">
        <v>32.30193199005144</v>
      </c>
      <c r="I284" s="3">
        <v>13.724689479672882</v>
      </c>
      <c r="J284" s="325">
        <v>46.026621469724326</v>
      </c>
      <c r="K284" s="3">
        <v>4.150735931210893</v>
      </c>
      <c r="L284" s="3">
        <v>13.636031902237626</v>
      </c>
      <c r="M284" s="325">
        <v>17.78676783344852</v>
      </c>
      <c r="N284" s="3">
        <v>9.612219861699646</v>
      </c>
      <c r="O284" s="3">
        <v>28.781205490486798</v>
      </c>
      <c r="P284" s="3">
        <v>9.54196735840915</v>
      </c>
      <c r="Q284" s="3">
        <v>6.744879156225974</v>
      </c>
      <c r="R284" s="3">
        <v>18.552295456250874</v>
      </c>
      <c r="S284" s="3">
        <v>19.503405382929525</v>
      </c>
      <c r="T284" s="3">
        <v>30.995146773015076</v>
      </c>
      <c r="U284" s="3">
        <v>8.118093515358618</v>
      </c>
      <c r="V284" s="325">
        <v>131.84921299437568</v>
      </c>
      <c r="W284" s="325">
        <v>195.66260229754852</v>
      </c>
      <c r="X284" s="3">
        <v>19.333449911155487</v>
      </c>
      <c r="Y284" s="325">
        <v>214.99605220870401</v>
      </c>
    </row>
    <row r="285" spans="1:25" ht="15">
      <c r="A285" s="321">
        <v>2017</v>
      </c>
      <c r="B285" s="5" t="s">
        <v>507</v>
      </c>
      <c r="C285" s="5" t="s">
        <v>56</v>
      </c>
      <c r="D285" s="5" t="s">
        <v>47</v>
      </c>
      <c r="E285" s="5" t="s">
        <v>217</v>
      </c>
      <c r="F285" s="5" t="s">
        <v>58</v>
      </c>
      <c r="G285" s="5" t="s">
        <v>66</v>
      </c>
      <c r="H285" s="3">
        <v>66.6059011801906</v>
      </c>
      <c r="I285" s="3">
        <v>0.3463079029651084</v>
      </c>
      <c r="J285" s="325">
        <v>66.95220908315571</v>
      </c>
      <c r="K285" s="3">
        <v>7.736673794471943</v>
      </c>
      <c r="L285" s="3">
        <v>7.511232563246449</v>
      </c>
      <c r="M285" s="325">
        <v>15.247906357718392</v>
      </c>
      <c r="N285" s="3">
        <v>5.417333795347263</v>
      </c>
      <c r="O285" s="3">
        <v>24.01216083541049</v>
      </c>
      <c r="P285" s="3">
        <v>3.71775875085684</v>
      </c>
      <c r="Q285" s="3">
        <v>2.6000248611505263</v>
      </c>
      <c r="R285" s="3">
        <v>10.168461044482385</v>
      </c>
      <c r="S285" s="3">
        <v>11.513114060244208</v>
      </c>
      <c r="T285" s="3">
        <v>19.790086877997318</v>
      </c>
      <c r="U285" s="3">
        <v>3.774673356280926</v>
      </c>
      <c r="V285" s="325">
        <v>80.99361358176996</v>
      </c>
      <c r="W285" s="325">
        <v>163.19372902264405</v>
      </c>
      <c r="X285" s="3">
        <v>16.125195866893062</v>
      </c>
      <c r="Y285" s="325">
        <v>179.3189248895371</v>
      </c>
    </row>
    <row r="286" spans="1:25" ht="15">
      <c r="A286" s="321">
        <v>2017</v>
      </c>
      <c r="B286" s="5" t="s">
        <v>507</v>
      </c>
      <c r="C286" s="5" t="s">
        <v>56</v>
      </c>
      <c r="D286" s="5" t="s">
        <v>63</v>
      </c>
      <c r="E286" s="5" t="s">
        <v>218</v>
      </c>
      <c r="F286" s="5" t="s">
        <v>58</v>
      </c>
      <c r="G286" s="5" t="s">
        <v>67</v>
      </c>
      <c r="H286" s="3">
        <v>14.640995910588959</v>
      </c>
      <c r="I286" s="3">
        <v>243.15589133495354</v>
      </c>
      <c r="J286" s="325">
        <v>257.7968872455425</v>
      </c>
      <c r="K286" s="3">
        <v>25.87042939110901</v>
      </c>
      <c r="L286" s="3">
        <v>4.276978370209623</v>
      </c>
      <c r="M286" s="325">
        <v>30.147407761318632</v>
      </c>
      <c r="N286" s="3">
        <v>24.001018227835058</v>
      </c>
      <c r="O286" s="3">
        <v>94.55382779531497</v>
      </c>
      <c r="P286" s="3">
        <v>10.152037367909198</v>
      </c>
      <c r="Q286" s="3">
        <v>8.658179780082355</v>
      </c>
      <c r="R286" s="3">
        <v>39.07809751587076</v>
      </c>
      <c r="S286" s="3">
        <v>54.39825473743846</v>
      </c>
      <c r="T286" s="3">
        <v>53.882274031074296</v>
      </c>
      <c r="U286" s="3">
        <v>10.740242704014117</v>
      </c>
      <c r="V286" s="325">
        <v>295.4639321595392</v>
      </c>
      <c r="W286" s="325">
        <v>583.4082271664004</v>
      </c>
      <c r="X286" s="3">
        <v>57.64665094520694</v>
      </c>
      <c r="Y286" s="325">
        <v>641.0548781116073</v>
      </c>
    </row>
    <row r="287" spans="1:25" ht="15">
      <c r="A287" s="321">
        <v>2017</v>
      </c>
      <c r="B287" s="5" t="s">
        <v>507</v>
      </c>
      <c r="C287" s="5" t="s">
        <v>56</v>
      </c>
      <c r="D287" s="5" t="s">
        <v>57</v>
      </c>
      <c r="E287" s="5" t="s">
        <v>219</v>
      </c>
      <c r="F287" s="5" t="s">
        <v>58</v>
      </c>
      <c r="G287" s="5" t="s">
        <v>68</v>
      </c>
      <c r="H287" s="3">
        <v>16.958811729417388</v>
      </c>
      <c r="I287" s="3">
        <v>5.698405986412805</v>
      </c>
      <c r="J287" s="325">
        <v>22.657217715830193</v>
      </c>
      <c r="K287" s="3">
        <v>1.1599668071782303</v>
      </c>
      <c r="L287" s="3">
        <v>9.727934279733171</v>
      </c>
      <c r="M287" s="325">
        <v>10.887901086911402</v>
      </c>
      <c r="N287" s="3">
        <v>3.5671879384700156</v>
      </c>
      <c r="O287" s="3">
        <v>27.021513791911914</v>
      </c>
      <c r="P287" s="3">
        <v>10.906831640599144</v>
      </c>
      <c r="Q287" s="3">
        <v>3.5354273118884216</v>
      </c>
      <c r="R287" s="3">
        <v>7.041673085223114</v>
      </c>
      <c r="S287" s="3">
        <v>11.630222904408269</v>
      </c>
      <c r="T287" s="3">
        <v>23.78792293754353</v>
      </c>
      <c r="U287" s="3">
        <v>3.1532861403153656</v>
      </c>
      <c r="V287" s="325">
        <v>90.64406575035977</v>
      </c>
      <c r="W287" s="325">
        <v>124.18918455310137</v>
      </c>
      <c r="X287" s="3">
        <v>12.271151210660927</v>
      </c>
      <c r="Y287" s="325">
        <v>136.4603357637623</v>
      </c>
    </row>
    <row r="288" spans="1:25" ht="15">
      <c r="A288" s="321">
        <v>2017</v>
      </c>
      <c r="B288" s="5" t="s">
        <v>507</v>
      </c>
      <c r="C288" s="5" t="s">
        <v>56</v>
      </c>
      <c r="D288" s="5" t="s">
        <v>57</v>
      </c>
      <c r="E288" s="5" t="s">
        <v>220</v>
      </c>
      <c r="F288" s="5" t="s">
        <v>58</v>
      </c>
      <c r="G288" s="5" t="s">
        <v>69</v>
      </c>
      <c r="H288" s="3">
        <v>10.109600503737404</v>
      </c>
      <c r="I288" s="3">
        <v>0.6656382940491508</v>
      </c>
      <c r="J288" s="325">
        <v>10.775238797786555</v>
      </c>
      <c r="K288" s="3">
        <v>2.457689216872316</v>
      </c>
      <c r="L288" s="3">
        <v>2.946045388787696</v>
      </c>
      <c r="M288" s="325">
        <v>5.403734605660012</v>
      </c>
      <c r="N288" s="3">
        <v>2.1365547803136926</v>
      </c>
      <c r="O288" s="3">
        <v>13.90023833732925</v>
      </c>
      <c r="P288" s="3">
        <v>5.021037775618745</v>
      </c>
      <c r="Q288" s="3">
        <v>1.588431479251685</v>
      </c>
      <c r="R288" s="3">
        <v>4.330779973610495</v>
      </c>
      <c r="S288" s="3">
        <v>6.414286085175085</v>
      </c>
      <c r="T288" s="3">
        <v>12.676376498260746</v>
      </c>
      <c r="U288" s="3">
        <v>2.4771196809449725</v>
      </c>
      <c r="V288" s="325">
        <v>48.54482461050467</v>
      </c>
      <c r="W288" s="325">
        <v>64.72379801395124</v>
      </c>
      <c r="X288" s="3">
        <v>6.395367802885189</v>
      </c>
      <c r="Y288" s="325">
        <v>71.11916581683643</v>
      </c>
    </row>
    <row r="289" spans="1:25" ht="15">
      <c r="A289" s="321">
        <v>2017</v>
      </c>
      <c r="B289" s="5" t="s">
        <v>507</v>
      </c>
      <c r="C289" s="5" t="s">
        <v>56</v>
      </c>
      <c r="D289" s="5" t="s">
        <v>57</v>
      </c>
      <c r="E289" s="5" t="s">
        <v>221</v>
      </c>
      <c r="F289" s="5" t="s">
        <v>58</v>
      </c>
      <c r="G289" s="5" t="s">
        <v>70</v>
      </c>
      <c r="H289" s="3">
        <v>41.088867374579166</v>
      </c>
      <c r="I289" s="3">
        <v>0</v>
      </c>
      <c r="J289" s="325">
        <v>41.088867374579166</v>
      </c>
      <c r="K289" s="3">
        <v>5.468177689189158</v>
      </c>
      <c r="L289" s="3">
        <v>17.060095143502192</v>
      </c>
      <c r="M289" s="325">
        <v>22.52827283269135</v>
      </c>
      <c r="N289" s="3">
        <v>4.183375419965138</v>
      </c>
      <c r="O289" s="3">
        <v>44.120177637259495</v>
      </c>
      <c r="P289" s="3">
        <v>5.395481788842488</v>
      </c>
      <c r="Q289" s="3">
        <v>4.113963584351826</v>
      </c>
      <c r="R289" s="3">
        <v>10.71871606884619</v>
      </c>
      <c r="S289" s="3">
        <v>17.91487575609576</v>
      </c>
      <c r="T289" s="3">
        <v>46.919710787267555</v>
      </c>
      <c r="U289" s="3">
        <v>4.38822250559959</v>
      </c>
      <c r="V289" s="325">
        <v>137.75452354822804</v>
      </c>
      <c r="W289" s="325">
        <v>201.37166375549856</v>
      </c>
      <c r="X289" s="3">
        <v>19.897563095999747</v>
      </c>
      <c r="Y289" s="325">
        <v>221.2692268514983</v>
      </c>
    </row>
    <row r="290" spans="1:25" ht="15">
      <c r="A290" s="321">
        <v>2017</v>
      </c>
      <c r="B290" s="5" t="s">
        <v>507</v>
      </c>
      <c r="C290" s="5" t="s">
        <v>71</v>
      </c>
      <c r="D290" s="5" t="s">
        <v>72</v>
      </c>
      <c r="E290" s="5" t="s">
        <v>222</v>
      </c>
      <c r="F290" s="5" t="s">
        <v>73</v>
      </c>
      <c r="G290" s="5" t="s">
        <v>74</v>
      </c>
      <c r="H290" s="3">
        <v>35.340665692980814</v>
      </c>
      <c r="I290" s="3">
        <v>0</v>
      </c>
      <c r="J290" s="325">
        <v>35.340665692980814</v>
      </c>
      <c r="K290" s="3">
        <v>5.204622681191471</v>
      </c>
      <c r="L290" s="3">
        <v>13.26628329009338</v>
      </c>
      <c r="M290" s="325">
        <v>18.47090597128485</v>
      </c>
      <c r="N290" s="3">
        <v>3.2916410708204045</v>
      </c>
      <c r="O290" s="3">
        <v>20.569610725895</v>
      </c>
      <c r="P290" s="3">
        <v>4.389064300826348</v>
      </c>
      <c r="Q290" s="3">
        <v>3.1079599458998093</v>
      </c>
      <c r="R290" s="3">
        <v>7.85942640316609</v>
      </c>
      <c r="S290" s="3">
        <v>10.294987982370936</v>
      </c>
      <c r="T290" s="3">
        <v>24.708695784923655</v>
      </c>
      <c r="U290" s="3">
        <v>3.420998929969051</v>
      </c>
      <c r="V290" s="325">
        <v>77.64238514387128</v>
      </c>
      <c r="W290" s="325">
        <v>131.45395680813695</v>
      </c>
      <c r="X290" s="3">
        <v>12.98898440340919</v>
      </c>
      <c r="Y290" s="325">
        <v>144.44294121154616</v>
      </c>
    </row>
    <row r="291" spans="1:25" ht="15">
      <c r="A291" s="321">
        <v>2017</v>
      </c>
      <c r="B291" s="5" t="s">
        <v>507</v>
      </c>
      <c r="C291" s="5" t="s">
        <v>71</v>
      </c>
      <c r="D291" s="5" t="s">
        <v>75</v>
      </c>
      <c r="E291" s="5" t="s">
        <v>223</v>
      </c>
      <c r="F291" s="5" t="s">
        <v>73</v>
      </c>
      <c r="G291" s="5" t="s">
        <v>76</v>
      </c>
      <c r="H291" s="3">
        <v>15.24431539891291</v>
      </c>
      <c r="I291" s="3">
        <v>0</v>
      </c>
      <c r="J291" s="325">
        <v>15.24431539891291</v>
      </c>
      <c r="K291" s="3">
        <v>4.292010574469898</v>
      </c>
      <c r="L291" s="3">
        <v>1.5962461263932486</v>
      </c>
      <c r="M291" s="325">
        <v>5.888256700863146</v>
      </c>
      <c r="N291" s="3">
        <v>2.826199734150041</v>
      </c>
      <c r="O291" s="3">
        <v>14.520633736851568</v>
      </c>
      <c r="P291" s="3">
        <v>2.8998500509582588</v>
      </c>
      <c r="Q291" s="3">
        <v>1.211914055521358</v>
      </c>
      <c r="R291" s="3">
        <v>7.017234866115497</v>
      </c>
      <c r="S291" s="3">
        <v>6.040071342364064</v>
      </c>
      <c r="T291" s="3">
        <v>11.359715134820583</v>
      </c>
      <c r="U291" s="3">
        <v>1.8613601303607445</v>
      </c>
      <c r="V291" s="325">
        <v>47.736979051142114</v>
      </c>
      <c r="W291" s="325">
        <v>68.86955115091817</v>
      </c>
      <c r="X291" s="3">
        <v>6.805010267394974</v>
      </c>
      <c r="Y291" s="325">
        <v>75.67456141831315</v>
      </c>
    </row>
    <row r="292" spans="1:25" ht="15">
      <c r="A292" s="321">
        <v>2017</v>
      </c>
      <c r="B292" s="5" t="s">
        <v>507</v>
      </c>
      <c r="C292" s="5" t="s">
        <v>71</v>
      </c>
      <c r="D292" s="5" t="s">
        <v>72</v>
      </c>
      <c r="E292" s="5" t="s">
        <v>224</v>
      </c>
      <c r="F292" s="5" t="s">
        <v>73</v>
      </c>
      <c r="G292" s="5" t="s">
        <v>77</v>
      </c>
      <c r="H292" s="3">
        <v>12.217022508517237</v>
      </c>
      <c r="I292" s="3">
        <v>7.4747297026845505</v>
      </c>
      <c r="J292" s="325">
        <v>19.691752211201788</v>
      </c>
      <c r="K292" s="3">
        <v>0.3981987940032226</v>
      </c>
      <c r="L292" s="3">
        <v>5.006044603424191</v>
      </c>
      <c r="M292" s="325">
        <v>5.404243397427414</v>
      </c>
      <c r="N292" s="3">
        <v>2.1628027536734393</v>
      </c>
      <c r="O292" s="3">
        <v>6.74447209386851</v>
      </c>
      <c r="P292" s="3">
        <v>3.0369834793511052</v>
      </c>
      <c r="Q292" s="3">
        <v>1.8090780317555133</v>
      </c>
      <c r="R292" s="3">
        <v>4.423445970600238</v>
      </c>
      <c r="S292" s="3">
        <v>7.639572041512825</v>
      </c>
      <c r="T292" s="3">
        <v>18.973925290068166</v>
      </c>
      <c r="U292" s="3">
        <v>2.7134905136599343</v>
      </c>
      <c r="V292" s="325">
        <v>47.50377017448973</v>
      </c>
      <c r="W292" s="325">
        <v>72.59976578311893</v>
      </c>
      <c r="X292" s="3">
        <v>7.173593312405494</v>
      </c>
      <c r="Y292" s="325">
        <v>79.77335909552443</v>
      </c>
    </row>
    <row r="293" spans="1:25" ht="15">
      <c r="A293" s="321">
        <v>2017</v>
      </c>
      <c r="B293" s="5" t="s">
        <v>507</v>
      </c>
      <c r="C293" s="5" t="s">
        <v>71</v>
      </c>
      <c r="D293" s="5" t="s">
        <v>72</v>
      </c>
      <c r="E293" s="5" t="s">
        <v>225</v>
      </c>
      <c r="F293" s="5" t="s">
        <v>73</v>
      </c>
      <c r="G293" s="5" t="s">
        <v>78</v>
      </c>
      <c r="H293" s="3">
        <v>6.559059750596673</v>
      </c>
      <c r="I293" s="3">
        <v>0</v>
      </c>
      <c r="J293" s="325">
        <v>6.559059750596673</v>
      </c>
      <c r="K293" s="3">
        <v>3.943125263062789</v>
      </c>
      <c r="L293" s="3">
        <v>2.07021258614046</v>
      </c>
      <c r="M293" s="325">
        <v>6.013337849203249</v>
      </c>
      <c r="N293" s="3">
        <v>3.3807347969349957</v>
      </c>
      <c r="O293" s="3">
        <v>11.37948927907122</v>
      </c>
      <c r="P293" s="3">
        <v>3.053789914642595</v>
      </c>
      <c r="Q293" s="3">
        <v>2.217280328554133</v>
      </c>
      <c r="R293" s="3">
        <v>4.66510668530506</v>
      </c>
      <c r="S293" s="3">
        <v>7.310969762989283</v>
      </c>
      <c r="T293" s="3">
        <v>18.00238466766409</v>
      </c>
      <c r="U293" s="3">
        <v>2.196809780142726</v>
      </c>
      <c r="V293" s="325">
        <v>52.2065652153041</v>
      </c>
      <c r="W293" s="325">
        <v>64.77896281510402</v>
      </c>
      <c r="X293" s="3">
        <v>6.400818644831593</v>
      </c>
      <c r="Y293" s="325">
        <v>71.17978145993561</v>
      </c>
    </row>
    <row r="294" spans="1:25" ht="15">
      <c r="A294" s="321">
        <v>2017</v>
      </c>
      <c r="B294" s="5" t="s">
        <v>507</v>
      </c>
      <c r="C294" s="5" t="s">
        <v>71</v>
      </c>
      <c r="D294" s="5" t="s">
        <v>60</v>
      </c>
      <c r="E294" s="5" t="s">
        <v>226</v>
      </c>
      <c r="F294" s="5" t="s">
        <v>73</v>
      </c>
      <c r="G294" s="5" t="s">
        <v>79</v>
      </c>
      <c r="H294" s="3">
        <v>5.537109587240184</v>
      </c>
      <c r="I294" s="3">
        <v>0</v>
      </c>
      <c r="J294" s="325">
        <v>5.537109587240184</v>
      </c>
      <c r="K294" s="3">
        <v>0.4077000856649039</v>
      </c>
      <c r="L294" s="3">
        <v>2.9650268244579743</v>
      </c>
      <c r="M294" s="325">
        <v>3.372726910122878</v>
      </c>
      <c r="N294" s="3">
        <v>22.09685092277351</v>
      </c>
      <c r="O294" s="3">
        <v>1.5067265745253595</v>
      </c>
      <c r="P294" s="3">
        <v>0.40086453811444217</v>
      </c>
      <c r="Q294" s="3">
        <v>0.14969270116921576</v>
      </c>
      <c r="R294" s="3">
        <v>0.9548434498320151</v>
      </c>
      <c r="S294" s="3">
        <v>2.3713070237310827</v>
      </c>
      <c r="T294" s="3">
        <v>2.623061409930508</v>
      </c>
      <c r="U294" s="3">
        <v>0.4610882684631111</v>
      </c>
      <c r="V294" s="325">
        <v>30.564434888539243</v>
      </c>
      <c r="W294" s="325">
        <v>39.4742713859023</v>
      </c>
      <c r="X294" s="3">
        <v>3.900458440484833</v>
      </c>
      <c r="Y294" s="325">
        <v>43.37472982638713</v>
      </c>
    </row>
    <row r="295" spans="1:25" ht="15">
      <c r="A295" s="321">
        <v>2017</v>
      </c>
      <c r="B295" s="5" t="s">
        <v>507</v>
      </c>
      <c r="C295" s="5" t="s">
        <v>71</v>
      </c>
      <c r="D295" s="5" t="s">
        <v>75</v>
      </c>
      <c r="E295" s="5" t="s">
        <v>227</v>
      </c>
      <c r="F295" s="5" t="s">
        <v>73</v>
      </c>
      <c r="G295" s="5" t="s">
        <v>80</v>
      </c>
      <c r="H295" s="3">
        <v>153.58071337972893</v>
      </c>
      <c r="I295" s="3">
        <v>0.7730559577816223</v>
      </c>
      <c r="J295" s="325">
        <v>154.35376933751056</v>
      </c>
      <c r="K295" s="3">
        <v>38.31301716800323</v>
      </c>
      <c r="L295" s="3">
        <v>7.338701324799516</v>
      </c>
      <c r="M295" s="325">
        <v>45.65171849280274</v>
      </c>
      <c r="N295" s="3">
        <v>26.900373041971815</v>
      </c>
      <c r="O295" s="3">
        <v>55.43308403068375</v>
      </c>
      <c r="P295" s="3">
        <v>6.354691253441511</v>
      </c>
      <c r="Q295" s="3">
        <v>11.031136497998494</v>
      </c>
      <c r="R295" s="3">
        <v>22.48303561531597</v>
      </c>
      <c r="S295" s="3">
        <v>27.990617924553586</v>
      </c>
      <c r="T295" s="3">
        <v>28.15291940356936</v>
      </c>
      <c r="U295" s="3">
        <v>8.230985739842533</v>
      </c>
      <c r="V295" s="325">
        <v>186.57684350737702</v>
      </c>
      <c r="W295" s="325">
        <v>386.58233133769033</v>
      </c>
      <c r="X295" s="3">
        <v>38.19825583270694</v>
      </c>
      <c r="Y295" s="325">
        <v>424.78058717039727</v>
      </c>
    </row>
    <row r="296" spans="1:25" ht="15">
      <c r="A296" s="321">
        <v>2017</v>
      </c>
      <c r="B296" s="5" t="s">
        <v>507</v>
      </c>
      <c r="C296" s="5" t="s">
        <v>71</v>
      </c>
      <c r="D296" s="5" t="s">
        <v>75</v>
      </c>
      <c r="E296" s="5" t="s">
        <v>228</v>
      </c>
      <c r="F296" s="5" t="s">
        <v>73</v>
      </c>
      <c r="G296" s="5" t="s">
        <v>81</v>
      </c>
      <c r="H296" s="3">
        <v>46.62022076802289</v>
      </c>
      <c r="I296" s="3">
        <v>0</v>
      </c>
      <c r="J296" s="325">
        <v>46.62022076802289</v>
      </c>
      <c r="K296" s="3">
        <v>129.12382411653968</v>
      </c>
      <c r="L296" s="3">
        <v>53.69451361726047</v>
      </c>
      <c r="M296" s="325">
        <v>182.81833773380015</v>
      </c>
      <c r="N296" s="3">
        <v>6.5483424071924246</v>
      </c>
      <c r="O296" s="3">
        <v>36.05843784813257</v>
      </c>
      <c r="P296" s="3">
        <v>3.1460773657223253</v>
      </c>
      <c r="Q296" s="3">
        <v>4.337323135625354</v>
      </c>
      <c r="R296" s="3">
        <v>10.762758083334006</v>
      </c>
      <c r="S296" s="3">
        <v>20.322483365222677</v>
      </c>
      <c r="T296" s="3">
        <v>12.647632268709884</v>
      </c>
      <c r="U296" s="3">
        <v>4.959363014548371</v>
      </c>
      <c r="V296" s="325">
        <v>98.78241748848761</v>
      </c>
      <c r="W296" s="325">
        <v>328.22097599031065</v>
      </c>
      <c r="X296" s="3">
        <v>32.43156190598587</v>
      </c>
      <c r="Y296" s="325">
        <v>360.6525378962965</v>
      </c>
    </row>
    <row r="297" spans="1:25" ht="15">
      <c r="A297" s="321">
        <v>2017</v>
      </c>
      <c r="B297" s="5" t="s">
        <v>507</v>
      </c>
      <c r="C297" s="5" t="s">
        <v>71</v>
      </c>
      <c r="D297" s="5" t="s">
        <v>60</v>
      </c>
      <c r="E297" s="5" t="s">
        <v>229</v>
      </c>
      <c r="F297" s="5" t="s">
        <v>73</v>
      </c>
      <c r="G297" s="5" t="s">
        <v>82</v>
      </c>
      <c r="H297" s="3">
        <v>20.20949148129117</v>
      </c>
      <c r="I297" s="3">
        <v>0.16258447601199677</v>
      </c>
      <c r="J297" s="325">
        <v>20.372075957303167</v>
      </c>
      <c r="K297" s="3">
        <v>14.014450631695079</v>
      </c>
      <c r="L297" s="3">
        <v>11.120577532340354</v>
      </c>
      <c r="M297" s="325">
        <v>25.135028164035432</v>
      </c>
      <c r="N297" s="3">
        <v>19.213928593254042</v>
      </c>
      <c r="O297" s="3">
        <v>61.23834558696636</v>
      </c>
      <c r="P297" s="3">
        <v>28.209087135769728</v>
      </c>
      <c r="Q297" s="3">
        <v>6.13648811049225</v>
      </c>
      <c r="R297" s="3">
        <v>27.2089054943521</v>
      </c>
      <c r="S297" s="3">
        <v>38.477084808230025</v>
      </c>
      <c r="T297" s="3">
        <v>48.79688093311733</v>
      </c>
      <c r="U297" s="3">
        <v>11.935151654486598</v>
      </c>
      <c r="V297" s="325">
        <v>241.21587231666842</v>
      </c>
      <c r="W297" s="325">
        <v>286.722976438007</v>
      </c>
      <c r="X297" s="3">
        <v>28.331138593933936</v>
      </c>
      <c r="Y297" s="325">
        <v>315.0541150319409</v>
      </c>
    </row>
    <row r="298" spans="1:25" ht="15">
      <c r="A298" s="321">
        <v>2017</v>
      </c>
      <c r="B298" s="5" t="s">
        <v>507</v>
      </c>
      <c r="C298" s="5" t="s">
        <v>71</v>
      </c>
      <c r="D298" s="5" t="s">
        <v>60</v>
      </c>
      <c r="E298" s="5" t="s">
        <v>230</v>
      </c>
      <c r="F298" s="5" t="s">
        <v>73</v>
      </c>
      <c r="G298" s="5" t="s">
        <v>83</v>
      </c>
      <c r="H298" s="3">
        <v>7.266018926563095</v>
      </c>
      <c r="I298" s="3">
        <v>0</v>
      </c>
      <c r="J298" s="325">
        <v>7.266018926563095</v>
      </c>
      <c r="K298" s="3">
        <v>1.30147390533276</v>
      </c>
      <c r="L298" s="3">
        <v>4.117093150576922</v>
      </c>
      <c r="M298" s="325">
        <v>5.418567055909682</v>
      </c>
      <c r="N298" s="3">
        <v>28.361158072441594</v>
      </c>
      <c r="O298" s="3">
        <v>3.1439760183101133</v>
      </c>
      <c r="P298" s="3">
        <v>0.9719347927618103</v>
      </c>
      <c r="Q298" s="3">
        <v>0.7144384981084918</v>
      </c>
      <c r="R298" s="3">
        <v>1.465159125965898</v>
      </c>
      <c r="S298" s="3">
        <v>3.7045790293273035</v>
      </c>
      <c r="T298" s="3">
        <v>5.010923322840812</v>
      </c>
      <c r="U298" s="3">
        <v>1.0250613425977728</v>
      </c>
      <c r="V298" s="325">
        <v>44.397230202353796</v>
      </c>
      <c r="W298" s="325">
        <v>57.08181618482657</v>
      </c>
      <c r="X298" s="3">
        <v>5.640262477797761</v>
      </c>
      <c r="Y298" s="325">
        <v>62.722078662624334</v>
      </c>
    </row>
    <row r="299" spans="1:25" ht="15">
      <c r="A299" s="321">
        <v>2017</v>
      </c>
      <c r="B299" s="5" t="s">
        <v>507</v>
      </c>
      <c r="C299" s="5" t="s">
        <v>71</v>
      </c>
      <c r="D299" s="5" t="s">
        <v>84</v>
      </c>
      <c r="E299" s="5" t="s">
        <v>231</v>
      </c>
      <c r="F299" s="5" t="s">
        <v>73</v>
      </c>
      <c r="G299" s="5" t="s">
        <v>85</v>
      </c>
      <c r="H299" s="3">
        <v>41.839759493272226</v>
      </c>
      <c r="I299" s="3">
        <v>7.34065602079594</v>
      </c>
      <c r="J299" s="325">
        <v>49.180415514068166</v>
      </c>
      <c r="K299" s="3">
        <v>9.013117949722615</v>
      </c>
      <c r="L299" s="3">
        <v>10.143715294628523</v>
      </c>
      <c r="M299" s="325">
        <v>19.156833244351137</v>
      </c>
      <c r="N299" s="3">
        <v>10.97383236616627</v>
      </c>
      <c r="O299" s="3">
        <v>27.08038303554453</v>
      </c>
      <c r="P299" s="3">
        <v>14.836509715175492</v>
      </c>
      <c r="Q299" s="3">
        <v>7.87289356452632</v>
      </c>
      <c r="R299" s="3">
        <v>19.255240055449942</v>
      </c>
      <c r="S299" s="3">
        <v>21.366548471835074</v>
      </c>
      <c r="T299" s="3">
        <v>47.583576478941644</v>
      </c>
      <c r="U299" s="3">
        <v>6.055787727124435</v>
      </c>
      <c r="V299" s="325">
        <v>155.0247714147637</v>
      </c>
      <c r="W299" s="325">
        <v>223.362020173183</v>
      </c>
      <c r="X299" s="3">
        <v>22.070433380548167</v>
      </c>
      <c r="Y299" s="325">
        <v>245.43245355373116</v>
      </c>
    </row>
    <row r="300" spans="1:25" ht="15">
      <c r="A300" s="321">
        <v>2017</v>
      </c>
      <c r="B300" s="5" t="s">
        <v>507</v>
      </c>
      <c r="C300" s="5" t="s">
        <v>71</v>
      </c>
      <c r="D300" s="5" t="s">
        <v>84</v>
      </c>
      <c r="E300" s="5" t="s">
        <v>232</v>
      </c>
      <c r="F300" s="5" t="s">
        <v>73</v>
      </c>
      <c r="G300" s="5" t="s">
        <v>86</v>
      </c>
      <c r="H300" s="3">
        <v>2.493498332759152</v>
      </c>
      <c r="I300" s="3">
        <v>0</v>
      </c>
      <c r="J300" s="325">
        <v>2.493498332759152</v>
      </c>
      <c r="K300" s="3">
        <v>0.733603047932821</v>
      </c>
      <c r="L300" s="3">
        <v>3.7540232841531926</v>
      </c>
      <c r="M300" s="325">
        <v>4.4876263320860135</v>
      </c>
      <c r="N300" s="3">
        <v>1.814565078221905</v>
      </c>
      <c r="O300" s="3">
        <v>6.90716869593839</v>
      </c>
      <c r="P300" s="3">
        <v>4.026816740687322</v>
      </c>
      <c r="Q300" s="3">
        <v>1.470299049114154</v>
      </c>
      <c r="R300" s="3">
        <v>8.397770077421667</v>
      </c>
      <c r="S300" s="3">
        <v>5.512020978514016</v>
      </c>
      <c r="T300" s="3">
        <v>14.275553048841688</v>
      </c>
      <c r="U300" s="3">
        <v>3.0857107037335227</v>
      </c>
      <c r="V300" s="325">
        <v>45.489904372472665</v>
      </c>
      <c r="W300" s="325">
        <v>52.471029037317834</v>
      </c>
      <c r="X300" s="3">
        <v>5.184669935734978</v>
      </c>
      <c r="Y300" s="325">
        <v>57.655698973052814</v>
      </c>
    </row>
    <row r="301" spans="1:25" ht="15">
      <c r="A301" s="321">
        <v>2017</v>
      </c>
      <c r="B301" s="5" t="s">
        <v>507</v>
      </c>
      <c r="C301" s="5" t="s">
        <v>71</v>
      </c>
      <c r="D301" s="5" t="s">
        <v>75</v>
      </c>
      <c r="E301" s="5" t="s">
        <v>233</v>
      </c>
      <c r="F301" s="5" t="s">
        <v>73</v>
      </c>
      <c r="G301" s="5" t="s">
        <v>87</v>
      </c>
      <c r="H301" s="3">
        <v>4.857572277700012</v>
      </c>
      <c r="I301" s="3">
        <v>0</v>
      </c>
      <c r="J301" s="325">
        <v>4.857572277700012</v>
      </c>
      <c r="K301" s="3">
        <v>1.6853728871668714</v>
      </c>
      <c r="L301" s="3">
        <v>1.3938105674142662</v>
      </c>
      <c r="M301" s="325">
        <v>3.0791834545811376</v>
      </c>
      <c r="N301" s="3">
        <v>2.1747608325745653</v>
      </c>
      <c r="O301" s="3">
        <v>6.721466386768999</v>
      </c>
      <c r="P301" s="3">
        <v>1.4517459678551587</v>
      </c>
      <c r="Q301" s="3">
        <v>0.9821152294500861</v>
      </c>
      <c r="R301" s="3">
        <v>3.1330645956735026</v>
      </c>
      <c r="S301" s="3">
        <v>3.2615335052757453</v>
      </c>
      <c r="T301" s="3">
        <v>6.993936224792777</v>
      </c>
      <c r="U301" s="3">
        <v>1.2930250004135189</v>
      </c>
      <c r="V301" s="325">
        <v>26.011647742804353</v>
      </c>
      <c r="W301" s="325">
        <v>33.9484034750855</v>
      </c>
      <c r="X301" s="3">
        <v>3.35444663641523</v>
      </c>
      <c r="Y301" s="325">
        <v>37.30285011150073</v>
      </c>
    </row>
    <row r="302" spans="1:25" ht="25.5">
      <c r="A302" s="321">
        <v>2017</v>
      </c>
      <c r="B302" s="5" t="s">
        <v>507</v>
      </c>
      <c r="C302" s="5" t="s">
        <v>71</v>
      </c>
      <c r="D302" s="5" t="s">
        <v>75</v>
      </c>
      <c r="E302" s="5" t="s">
        <v>234</v>
      </c>
      <c r="F302" s="5" t="s">
        <v>73</v>
      </c>
      <c r="G302" s="5" t="s">
        <v>88</v>
      </c>
      <c r="H302" s="3">
        <v>55.979602176700965</v>
      </c>
      <c r="I302" s="3">
        <v>0.28280675109623843</v>
      </c>
      <c r="J302" s="325">
        <v>56.2624089277972</v>
      </c>
      <c r="K302" s="3">
        <v>381.6805416751841</v>
      </c>
      <c r="L302" s="3">
        <v>78.30636726165636</v>
      </c>
      <c r="M302" s="325">
        <v>459.98690893684045</v>
      </c>
      <c r="N302" s="3">
        <v>16.695619232668623</v>
      </c>
      <c r="O302" s="3">
        <v>69.11713793892636</v>
      </c>
      <c r="P302" s="3">
        <v>9.089222274801566</v>
      </c>
      <c r="Q302" s="3">
        <v>10.074142766435239</v>
      </c>
      <c r="R302" s="3">
        <v>25.472790900369628</v>
      </c>
      <c r="S302" s="3">
        <v>49.76507576002712</v>
      </c>
      <c r="T302" s="3">
        <v>32.000576787343604</v>
      </c>
      <c r="U302" s="3">
        <v>6.607902219006671</v>
      </c>
      <c r="V302" s="325">
        <v>218.8224678795788</v>
      </c>
      <c r="W302" s="325">
        <v>735.0717857442164</v>
      </c>
      <c r="X302" s="3">
        <v>72.63254900994171</v>
      </c>
      <c r="Y302" s="325">
        <v>807.7043347541581</v>
      </c>
    </row>
    <row r="303" spans="1:25" ht="15">
      <c r="A303" s="321">
        <v>2017</v>
      </c>
      <c r="B303" s="5" t="s">
        <v>507</v>
      </c>
      <c r="C303" s="5" t="s">
        <v>71</v>
      </c>
      <c r="D303" s="5" t="s">
        <v>75</v>
      </c>
      <c r="E303" s="5" t="s">
        <v>235</v>
      </c>
      <c r="F303" s="5" t="s">
        <v>73</v>
      </c>
      <c r="G303" s="5" t="s">
        <v>89</v>
      </c>
      <c r="H303" s="3">
        <v>323.922204968566</v>
      </c>
      <c r="I303" s="3">
        <v>13.315060064150032</v>
      </c>
      <c r="J303" s="325">
        <v>337.23726503271604</v>
      </c>
      <c r="K303" s="3">
        <v>217.3520348263374</v>
      </c>
      <c r="L303" s="3">
        <v>47.8842877412369</v>
      </c>
      <c r="M303" s="325">
        <v>265.2363225675743</v>
      </c>
      <c r="N303" s="3">
        <v>33.94529469759613</v>
      </c>
      <c r="O303" s="3">
        <v>105.75731197367092</v>
      </c>
      <c r="P303" s="3">
        <v>13.847595477123638</v>
      </c>
      <c r="Q303" s="3">
        <v>12.79842040996034</v>
      </c>
      <c r="R303" s="3">
        <v>30.361927711000067</v>
      </c>
      <c r="S303" s="3">
        <v>64.82923830456181</v>
      </c>
      <c r="T303" s="3">
        <v>98.09141108830099</v>
      </c>
      <c r="U303" s="3">
        <v>11.007942327774876</v>
      </c>
      <c r="V303" s="325">
        <v>370.6391419899888</v>
      </c>
      <c r="W303" s="325">
        <v>973.1127295902791</v>
      </c>
      <c r="X303" s="3">
        <v>96.1534089525762</v>
      </c>
      <c r="Y303" s="325">
        <v>1069.2661385428553</v>
      </c>
    </row>
    <row r="304" spans="1:25" ht="15">
      <c r="A304" s="321">
        <v>2017</v>
      </c>
      <c r="B304" s="5" t="s">
        <v>507</v>
      </c>
      <c r="C304" s="5" t="s">
        <v>71</v>
      </c>
      <c r="D304" s="5" t="s">
        <v>84</v>
      </c>
      <c r="E304" s="5" t="s">
        <v>236</v>
      </c>
      <c r="F304" s="5" t="s">
        <v>73</v>
      </c>
      <c r="G304" s="5" t="s">
        <v>90</v>
      </c>
      <c r="H304" s="3">
        <v>9.532347323334964</v>
      </c>
      <c r="I304" s="3">
        <v>0</v>
      </c>
      <c r="J304" s="325">
        <v>9.532347323334964</v>
      </c>
      <c r="K304" s="3">
        <v>5.392770861415533</v>
      </c>
      <c r="L304" s="3">
        <v>0.3438532761719637</v>
      </c>
      <c r="M304" s="325">
        <v>5.736624137587497</v>
      </c>
      <c r="N304" s="3">
        <v>10.892397738294818</v>
      </c>
      <c r="O304" s="3">
        <v>12.344757362217901</v>
      </c>
      <c r="P304" s="3">
        <v>3.1496912090083615</v>
      </c>
      <c r="Q304" s="3">
        <v>1.4476369907696673</v>
      </c>
      <c r="R304" s="3">
        <v>4.037385418078168</v>
      </c>
      <c r="S304" s="3">
        <v>6.358004740167109</v>
      </c>
      <c r="T304" s="3">
        <v>10.256497361715903</v>
      </c>
      <c r="U304" s="3">
        <v>2.1714018762426965</v>
      </c>
      <c r="V304" s="325">
        <v>50.657772696494625</v>
      </c>
      <c r="W304" s="325">
        <v>65.92674415741709</v>
      </c>
      <c r="X304" s="3">
        <v>6.514231084562016</v>
      </c>
      <c r="Y304" s="325">
        <v>72.4409752419791</v>
      </c>
    </row>
    <row r="305" spans="1:25" ht="15">
      <c r="A305" s="321">
        <v>2017</v>
      </c>
      <c r="B305" s="5" t="s">
        <v>507</v>
      </c>
      <c r="C305" s="5" t="s">
        <v>71</v>
      </c>
      <c r="D305" s="5" t="s">
        <v>72</v>
      </c>
      <c r="E305" s="5" t="s">
        <v>237</v>
      </c>
      <c r="F305" s="5" t="s">
        <v>73</v>
      </c>
      <c r="G305" s="5" t="s">
        <v>91</v>
      </c>
      <c r="H305" s="3">
        <v>15.900338597396681</v>
      </c>
      <c r="I305" s="3">
        <v>2.066702215833258</v>
      </c>
      <c r="J305" s="325">
        <v>17.96704081322994</v>
      </c>
      <c r="K305" s="3">
        <v>3.901881339825927</v>
      </c>
      <c r="L305" s="3">
        <v>6.490345324679149</v>
      </c>
      <c r="M305" s="325">
        <v>10.392226664505076</v>
      </c>
      <c r="N305" s="3">
        <v>4.559260521229672</v>
      </c>
      <c r="O305" s="3">
        <v>40.83515608401013</v>
      </c>
      <c r="P305" s="3">
        <v>3.7593985985850793</v>
      </c>
      <c r="Q305" s="3">
        <v>2.9945573213457646</v>
      </c>
      <c r="R305" s="3">
        <v>7.038716505580589</v>
      </c>
      <c r="S305" s="3">
        <v>11.859990545766486</v>
      </c>
      <c r="T305" s="3">
        <v>22.314736477662855</v>
      </c>
      <c r="U305" s="3">
        <v>3.284146679289617</v>
      </c>
      <c r="V305" s="325">
        <v>96.64596273347018</v>
      </c>
      <c r="W305" s="325">
        <v>125.0052302112052</v>
      </c>
      <c r="X305" s="3">
        <v>12.351784799660084</v>
      </c>
      <c r="Y305" s="325">
        <v>137.3570150108653</v>
      </c>
    </row>
    <row r="306" spans="1:25" ht="15">
      <c r="A306" s="321">
        <v>2017</v>
      </c>
      <c r="B306" s="5" t="s">
        <v>507</v>
      </c>
      <c r="C306" s="5" t="s">
        <v>71</v>
      </c>
      <c r="D306" s="5" t="s">
        <v>72</v>
      </c>
      <c r="E306" s="5" t="s">
        <v>238</v>
      </c>
      <c r="F306" s="5" t="s">
        <v>73</v>
      </c>
      <c r="G306" s="5" t="s">
        <v>92</v>
      </c>
      <c r="H306" s="3">
        <v>46.031122674675686</v>
      </c>
      <c r="I306" s="3">
        <v>0.6011314223439754</v>
      </c>
      <c r="J306" s="325">
        <v>46.63225409701966</v>
      </c>
      <c r="K306" s="3">
        <v>89.33349408743535</v>
      </c>
      <c r="L306" s="3">
        <v>34.215126569449126</v>
      </c>
      <c r="M306" s="325">
        <v>123.54862065688448</v>
      </c>
      <c r="N306" s="3">
        <v>22.938589682870678</v>
      </c>
      <c r="O306" s="3">
        <v>125.2405865755261</v>
      </c>
      <c r="P306" s="3">
        <v>10.373476769219444</v>
      </c>
      <c r="Q306" s="3">
        <v>16.297879974943847</v>
      </c>
      <c r="R306" s="3">
        <v>33.87543797966209</v>
      </c>
      <c r="S306" s="3">
        <v>49.79664167364426</v>
      </c>
      <c r="T306" s="3">
        <v>83.34530926978707</v>
      </c>
      <c r="U306" s="3">
        <v>13.227201470056126</v>
      </c>
      <c r="V306" s="325">
        <v>355.0951233957096</v>
      </c>
      <c r="W306" s="325">
        <v>525.2759981496138</v>
      </c>
      <c r="X306" s="3">
        <v>51.90259702420914</v>
      </c>
      <c r="Y306" s="325">
        <v>577.1785951738229</v>
      </c>
    </row>
    <row r="307" spans="1:25" ht="15">
      <c r="A307" s="321">
        <v>2017</v>
      </c>
      <c r="B307" s="5" t="s">
        <v>507</v>
      </c>
      <c r="C307" s="5" t="s">
        <v>93</v>
      </c>
      <c r="D307" s="5" t="s">
        <v>94</v>
      </c>
      <c r="E307" s="5" t="s">
        <v>239</v>
      </c>
      <c r="F307" s="5" t="s">
        <v>95</v>
      </c>
      <c r="G307" s="5" t="s">
        <v>96</v>
      </c>
      <c r="H307" s="3">
        <v>4.7133129229736515</v>
      </c>
      <c r="I307" s="3">
        <v>0.10252122287534604</v>
      </c>
      <c r="J307" s="325">
        <v>4.8158341458489975</v>
      </c>
      <c r="K307" s="3">
        <v>0.6263202877698841</v>
      </c>
      <c r="L307" s="3">
        <v>1.2776398328220813</v>
      </c>
      <c r="M307" s="325">
        <v>1.9039601205919654</v>
      </c>
      <c r="N307" s="3">
        <v>2.900705533647873</v>
      </c>
      <c r="O307" s="3">
        <v>1.9454216530861608</v>
      </c>
      <c r="P307" s="3">
        <v>0.558527344706678</v>
      </c>
      <c r="Q307" s="3">
        <v>0.3309613738598819</v>
      </c>
      <c r="R307" s="3">
        <v>1.0624953143698035</v>
      </c>
      <c r="S307" s="3">
        <v>1.8437750401137412</v>
      </c>
      <c r="T307" s="3">
        <v>5.858533161331234</v>
      </c>
      <c r="U307" s="3">
        <v>0.4543955773643465</v>
      </c>
      <c r="V307" s="325">
        <v>14.95481499847972</v>
      </c>
      <c r="W307" s="325">
        <v>21.674609264920683</v>
      </c>
      <c r="X307" s="3">
        <v>2.141671262911854</v>
      </c>
      <c r="Y307" s="325">
        <v>23.816280527832536</v>
      </c>
    </row>
    <row r="308" spans="1:25" ht="15">
      <c r="A308" s="321">
        <v>2017</v>
      </c>
      <c r="B308" s="5" t="s">
        <v>507</v>
      </c>
      <c r="C308" s="5" t="s">
        <v>93</v>
      </c>
      <c r="D308" s="5" t="s">
        <v>97</v>
      </c>
      <c r="E308" s="5" t="s">
        <v>240</v>
      </c>
      <c r="F308" s="5" t="s">
        <v>95</v>
      </c>
      <c r="G308" s="5" t="s">
        <v>98</v>
      </c>
      <c r="H308" s="3">
        <v>41.70792048089733</v>
      </c>
      <c r="I308" s="3">
        <v>0</v>
      </c>
      <c r="J308" s="325">
        <v>41.70792048089733</v>
      </c>
      <c r="K308" s="3">
        <v>1.3034567932437435</v>
      </c>
      <c r="L308" s="3">
        <v>6.986981360338898</v>
      </c>
      <c r="M308" s="325">
        <v>8.290438153582642</v>
      </c>
      <c r="N308" s="3">
        <v>1.7018495007667898</v>
      </c>
      <c r="O308" s="3">
        <v>6.8223800058571</v>
      </c>
      <c r="P308" s="3">
        <v>3.1907629142840754</v>
      </c>
      <c r="Q308" s="3">
        <v>2.020316363649765</v>
      </c>
      <c r="R308" s="3">
        <v>5.112849105040868</v>
      </c>
      <c r="S308" s="3">
        <v>7.642366777576594</v>
      </c>
      <c r="T308" s="3">
        <v>13.726885163574018</v>
      </c>
      <c r="U308" s="3">
        <v>1.9639684700821918</v>
      </c>
      <c r="V308" s="325">
        <v>42.181378300831405</v>
      </c>
      <c r="W308" s="325">
        <v>92.17973693531138</v>
      </c>
      <c r="X308" s="3">
        <v>9.108293081741664</v>
      </c>
      <c r="Y308" s="325">
        <v>101.28803001705305</v>
      </c>
    </row>
    <row r="309" spans="1:25" ht="15">
      <c r="A309" s="321">
        <v>2017</v>
      </c>
      <c r="B309" s="5" t="s">
        <v>507</v>
      </c>
      <c r="C309" s="5" t="s">
        <v>93</v>
      </c>
      <c r="D309" s="5" t="s">
        <v>97</v>
      </c>
      <c r="E309" s="5" t="s">
        <v>241</v>
      </c>
      <c r="F309" s="5" t="s">
        <v>95</v>
      </c>
      <c r="G309" s="5" t="s">
        <v>99</v>
      </c>
      <c r="H309" s="3">
        <v>12.343746951632305</v>
      </c>
      <c r="I309" s="3">
        <v>0</v>
      </c>
      <c r="J309" s="325">
        <v>12.343746951632305</v>
      </c>
      <c r="K309" s="3">
        <v>0.9432050227478462</v>
      </c>
      <c r="L309" s="3">
        <v>3.3831342907317117</v>
      </c>
      <c r="M309" s="325">
        <v>4.326339313479558</v>
      </c>
      <c r="N309" s="3">
        <v>0.9836730718699145</v>
      </c>
      <c r="O309" s="3">
        <v>4.751682628444747</v>
      </c>
      <c r="P309" s="3">
        <v>2.335261544460143</v>
      </c>
      <c r="Q309" s="3">
        <v>1.1066394948065992</v>
      </c>
      <c r="R309" s="3">
        <v>3.520634783338279</v>
      </c>
      <c r="S309" s="3">
        <v>5.14663149747904</v>
      </c>
      <c r="T309" s="3">
        <v>15.077005498271811</v>
      </c>
      <c r="U309" s="3">
        <v>1.7969716484786975</v>
      </c>
      <c r="V309" s="325">
        <v>34.71850016714923</v>
      </c>
      <c r="W309" s="325">
        <v>51.38858643226109</v>
      </c>
      <c r="X309" s="3">
        <v>5.077713626042539</v>
      </c>
      <c r="Y309" s="325">
        <v>56.46630005830363</v>
      </c>
    </row>
    <row r="310" spans="1:25" ht="15">
      <c r="A310" s="321">
        <v>2017</v>
      </c>
      <c r="B310" s="5" t="s">
        <v>507</v>
      </c>
      <c r="C310" s="5" t="s">
        <v>93</v>
      </c>
      <c r="D310" s="5" t="s">
        <v>97</v>
      </c>
      <c r="E310" s="5" t="s">
        <v>242</v>
      </c>
      <c r="F310" s="5" t="s">
        <v>95</v>
      </c>
      <c r="G310" s="5" t="s">
        <v>100</v>
      </c>
      <c r="H310" s="3">
        <v>7.122544261637071</v>
      </c>
      <c r="I310" s="3">
        <v>19.75249114134799</v>
      </c>
      <c r="J310" s="325">
        <v>26.87503540298506</v>
      </c>
      <c r="K310" s="3">
        <v>3.402832091127487</v>
      </c>
      <c r="L310" s="3">
        <v>2.3253245543006775</v>
      </c>
      <c r="M310" s="325">
        <v>5.7281566454281645</v>
      </c>
      <c r="N310" s="3">
        <v>3.971775968012353</v>
      </c>
      <c r="O310" s="3">
        <v>7.523710406045161</v>
      </c>
      <c r="P310" s="3">
        <v>4.709621393259372</v>
      </c>
      <c r="Q310" s="3">
        <v>2.1043161797397323</v>
      </c>
      <c r="R310" s="3">
        <v>10.071445848820877</v>
      </c>
      <c r="S310" s="3">
        <v>8.110957461896666</v>
      </c>
      <c r="T310" s="3">
        <v>12.523596667072715</v>
      </c>
      <c r="U310" s="3">
        <v>3.400786587944297</v>
      </c>
      <c r="V310" s="325">
        <v>52.416210512791174</v>
      </c>
      <c r="W310" s="325">
        <v>85.0194025612044</v>
      </c>
      <c r="X310" s="3">
        <v>8.400779411048466</v>
      </c>
      <c r="Y310" s="325">
        <v>93.42018197225286</v>
      </c>
    </row>
    <row r="311" spans="1:25" ht="15">
      <c r="A311" s="321">
        <v>2017</v>
      </c>
      <c r="B311" s="5" t="s">
        <v>507</v>
      </c>
      <c r="C311" s="5" t="s">
        <v>93</v>
      </c>
      <c r="D311" s="5" t="s">
        <v>97</v>
      </c>
      <c r="E311" s="5" t="s">
        <v>243</v>
      </c>
      <c r="F311" s="5" t="s">
        <v>95</v>
      </c>
      <c r="G311" s="5" t="s">
        <v>101</v>
      </c>
      <c r="H311" s="3">
        <v>37.71825667905528</v>
      </c>
      <c r="I311" s="3">
        <v>0.24747758543690423</v>
      </c>
      <c r="J311" s="325">
        <v>37.965734264492184</v>
      </c>
      <c r="K311" s="3">
        <v>3.095927042297262</v>
      </c>
      <c r="L311" s="3">
        <v>5.803230959371952</v>
      </c>
      <c r="M311" s="325">
        <v>8.899158001669214</v>
      </c>
      <c r="N311" s="3">
        <v>1.480045901741967</v>
      </c>
      <c r="O311" s="3">
        <v>12.103631910870865</v>
      </c>
      <c r="P311" s="3">
        <v>3.276168344739852</v>
      </c>
      <c r="Q311" s="3">
        <v>2.889071385397221</v>
      </c>
      <c r="R311" s="3">
        <v>6.901328040073468</v>
      </c>
      <c r="S311" s="3">
        <v>9.089063278372063</v>
      </c>
      <c r="T311" s="3">
        <v>19.979097472515832</v>
      </c>
      <c r="U311" s="3">
        <v>2.705004227585809</v>
      </c>
      <c r="V311" s="325">
        <v>58.42341056129708</v>
      </c>
      <c r="W311" s="325">
        <v>105.28830282745848</v>
      </c>
      <c r="X311" s="3">
        <v>10.403552365360435</v>
      </c>
      <c r="Y311" s="325">
        <v>115.69185519281892</v>
      </c>
    </row>
    <row r="312" spans="1:25" ht="15">
      <c r="A312" s="321">
        <v>2017</v>
      </c>
      <c r="B312" s="5" t="s">
        <v>507</v>
      </c>
      <c r="C312" s="5" t="s">
        <v>93</v>
      </c>
      <c r="D312" s="5" t="s">
        <v>94</v>
      </c>
      <c r="E312" s="5" t="s">
        <v>244</v>
      </c>
      <c r="F312" s="5" t="s">
        <v>95</v>
      </c>
      <c r="G312" s="5" t="s">
        <v>102</v>
      </c>
      <c r="H312" s="3">
        <v>35.9660344731293</v>
      </c>
      <c r="I312" s="3">
        <v>0</v>
      </c>
      <c r="J312" s="325">
        <v>35.9660344731293</v>
      </c>
      <c r="K312" s="3">
        <v>1.5760382119966445</v>
      </c>
      <c r="L312" s="3">
        <v>11.08073896219793</v>
      </c>
      <c r="M312" s="325">
        <v>12.656777174194575</v>
      </c>
      <c r="N312" s="3">
        <v>9.803092563535095</v>
      </c>
      <c r="O312" s="3">
        <v>28.33684245939783</v>
      </c>
      <c r="P312" s="3">
        <v>4.426288085968519</v>
      </c>
      <c r="Q312" s="3">
        <v>3.525797920806506</v>
      </c>
      <c r="R312" s="3">
        <v>11.927735267673476</v>
      </c>
      <c r="S312" s="3">
        <v>11.980703770869232</v>
      </c>
      <c r="T312" s="3">
        <v>26.023475513476928</v>
      </c>
      <c r="U312" s="3">
        <v>3.7142831376378034</v>
      </c>
      <c r="V312" s="325">
        <v>99.73821871936538</v>
      </c>
      <c r="W312" s="325">
        <v>148.36103036668925</v>
      </c>
      <c r="X312" s="3">
        <v>14.659574776583367</v>
      </c>
      <c r="Y312" s="325">
        <v>163.0206051432726</v>
      </c>
    </row>
    <row r="313" spans="1:25" ht="15">
      <c r="A313" s="321">
        <v>2017</v>
      </c>
      <c r="B313" s="5" t="s">
        <v>507</v>
      </c>
      <c r="C313" s="5" t="s">
        <v>93</v>
      </c>
      <c r="D313" s="5" t="s">
        <v>94</v>
      </c>
      <c r="E313" s="5" t="s">
        <v>245</v>
      </c>
      <c r="F313" s="5" t="s">
        <v>95</v>
      </c>
      <c r="G313" s="5" t="s">
        <v>103</v>
      </c>
      <c r="H313" s="3">
        <v>73.82205874281546</v>
      </c>
      <c r="I313" s="3">
        <v>0</v>
      </c>
      <c r="J313" s="325">
        <v>73.82205874281546</v>
      </c>
      <c r="K313" s="3">
        <v>4.703334630941183</v>
      </c>
      <c r="L313" s="3">
        <v>15.96942802413136</v>
      </c>
      <c r="M313" s="325">
        <v>20.672762655072543</v>
      </c>
      <c r="N313" s="3">
        <v>5.656672733819764</v>
      </c>
      <c r="O313" s="3">
        <v>43.52884255554973</v>
      </c>
      <c r="P313" s="3">
        <v>7.7612258414879305</v>
      </c>
      <c r="Q313" s="3">
        <v>6.999915636655465</v>
      </c>
      <c r="R313" s="3">
        <v>15.356287823394192</v>
      </c>
      <c r="S313" s="3">
        <v>20.71643027724979</v>
      </c>
      <c r="T313" s="3">
        <v>39.283988321247</v>
      </c>
      <c r="U313" s="3">
        <v>6.783317093415649</v>
      </c>
      <c r="V313" s="325">
        <v>146.08668028281951</v>
      </c>
      <c r="W313" s="325">
        <v>240.5815016807075</v>
      </c>
      <c r="X313" s="3">
        <v>23.77189282815138</v>
      </c>
      <c r="Y313" s="325">
        <v>264.35339450885886</v>
      </c>
    </row>
    <row r="314" spans="1:25" ht="15">
      <c r="A314" s="321">
        <v>2017</v>
      </c>
      <c r="B314" s="5" t="s">
        <v>507</v>
      </c>
      <c r="C314" s="5" t="s">
        <v>93</v>
      </c>
      <c r="D314" s="5" t="s">
        <v>97</v>
      </c>
      <c r="E314" s="5" t="s">
        <v>246</v>
      </c>
      <c r="F314" s="5" t="s">
        <v>95</v>
      </c>
      <c r="G314" s="5" t="s">
        <v>104</v>
      </c>
      <c r="H314" s="3">
        <v>100.29765296459922</v>
      </c>
      <c r="I314" s="3">
        <v>0</v>
      </c>
      <c r="J314" s="325">
        <v>100.29765296459922</v>
      </c>
      <c r="K314" s="3">
        <v>8.834678141485446</v>
      </c>
      <c r="L314" s="3">
        <v>9.16609241369539</v>
      </c>
      <c r="M314" s="325">
        <v>18.000770555180836</v>
      </c>
      <c r="N314" s="3">
        <v>4.0383084860120935</v>
      </c>
      <c r="O314" s="3">
        <v>16.45547586549482</v>
      </c>
      <c r="P314" s="3">
        <v>5.068452973809144</v>
      </c>
      <c r="Q314" s="3">
        <v>3.2543949389470437</v>
      </c>
      <c r="R314" s="3">
        <v>11.852714525550757</v>
      </c>
      <c r="S314" s="3">
        <v>12.855605989538807</v>
      </c>
      <c r="T314" s="3">
        <v>23.02306453756447</v>
      </c>
      <c r="U314" s="3">
        <v>5.814566415187039</v>
      </c>
      <c r="V314" s="325">
        <v>82.36258373210418</v>
      </c>
      <c r="W314" s="325">
        <v>200.66100725188426</v>
      </c>
      <c r="X314" s="3">
        <v>19.8273430245332</v>
      </c>
      <c r="Y314" s="325">
        <v>220.48835027641746</v>
      </c>
    </row>
    <row r="315" spans="1:25" ht="15">
      <c r="A315" s="321">
        <v>2017</v>
      </c>
      <c r="B315" s="5" t="s">
        <v>507</v>
      </c>
      <c r="C315" s="5" t="s">
        <v>93</v>
      </c>
      <c r="D315" s="5" t="s">
        <v>94</v>
      </c>
      <c r="E315" s="5" t="s">
        <v>247</v>
      </c>
      <c r="F315" s="5" t="s">
        <v>95</v>
      </c>
      <c r="G315" s="5" t="s">
        <v>105</v>
      </c>
      <c r="H315" s="3">
        <v>28.23489391489448</v>
      </c>
      <c r="I315" s="3">
        <v>0.2540301291494309</v>
      </c>
      <c r="J315" s="325">
        <v>28.488924044043912</v>
      </c>
      <c r="K315" s="3">
        <v>1.3479935995911547</v>
      </c>
      <c r="L315" s="3">
        <v>16.304650860715256</v>
      </c>
      <c r="M315" s="325">
        <v>17.652644460306412</v>
      </c>
      <c r="N315" s="3">
        <v>16.23245292449606</v>
      </c>
      <c r="O315" s="3">
        <v>28.496781027442225</v>
      </c>
      <c r="P315" s="3">
        <v>6.539803908030076</v>
      </c>
      <c r="Q315" s="3">
        <v>6.781371865581737</v>
      </c>
      <c r="R315" s="3">
        <v>11.85905699616494</v>
      </c>
      <c r="S315" s="3">
        <v>16.630861927208052</v>
      </c>
      <c r="T315" s="3">
        <v>37.21995816065526</v>
      </c>
      <c r="U315" s="3">
        <v>6.824168456045815</v>
      </c>
      <c r="V315" s="325">
        <v>130.58445526562417</v>
      </c>
      <c r="W315" s="325">
        <v>176.72602376997452</v>
      </c>
      <c r="X315" s="3">
        <v>17.462323859715344</v>
      </c>
      <c r="Y315" s="325">
        <v>194.18834762968987</v>
      </c>
    </row>
    <row r="316" spans="1:25" ht="15">
      <c r="A316" s="321">
        <v>2017</v>
      </c>
      <c r="B316" s="5" t="s">
        <v>507</v>
      </c>
      <c r="C316" s="5" t="s">
        <v>93</v>
      </c>
      <c r="D316" s="5" t="s">
        <v>97</v>
      </c>
      <c r="E316" s="5" t="s">
        <v>248</v>
      </c>
      <c r="F316" s="5" t="s">
        <v>95</v>
      </c>
      <c r="G316" s="5" t="s">
        <v>106</v>
      </c>
      <c r="H316" s="3">
        <v>11.8264735251941</v>
      </c>
      <c r="I316" s="3">
        <v>0</v>
      </c>
      <c r="J316" s="325">
        <v>11.8264735251941</v>
      </c>
      <c r="K316" s="3">
        <v>0.9931854373972482</v>
      </c>
      <c r="L316" s="3">
        <v>3.135361554246066</v>
      </c>
      <c r="M316" s="325">
        <v>4.128546991643314</v>
      </c>
      <c r="N316" s="3">
        <v>1.2231281363915583</v>
      </c>
      <c r="O316" s="3">
        <v>8.493343698427616</v>
      </c>
      <c r="P316" s="3">
        <v>1.6859674264231013</v>
      </c>
      <c r="Q316" s="3">
        <v>0.9852694568773984</v>
      </c>
      <c r="R316" s="3">
        <v>4.328054992606363</v>
      </c>
      <c r="S316" s="3">
        <v>4.959320773391828</v>
      </c>
      <c r="T316" s="3">
        <v>10.5796075347968</v>
      </c>
      <c r="U316" s="3">
        <v>1.4206845927904548</v>
      </c>
      <c r="V316" s="325">
        <v>33.675376611705126</v>
      </c>
      <c r="W316" s="325">
        <v>49.63039712854254</v>
      </c>
      <c r="X316" s="3">
        <v>4.903986687738407</v>
      </c>
      <c r="Y316" s="325">
        <v>54.53438381628095</v>
      </c>
    </row>
    <row r="317" spans="1:25" ht="15">
      <c r="A317" s="321">
        <v>2017</v>
      </c>
      <c r="B317" s="5" t="s">
        <v>507</v>
      </c>
      <c r="C317" s="5" t="s">
        <v>93</v>
      </c>
      <c r="D317" s="5" t="s">
        <v>97</v>
      </c>
      <c r="E317" s="5" t="s">
        <v>249</v>
      </c>
      <c r="F317" s="5" t="s">
        <v>95</v>
      </c>
      <c r="G317" s="5" t="s">
        <v>107</v>
      </c>
      <c r="H317" s="3">
        <v>18.506743912935743</v>
      </c>
      <c r="I317" s="3">
        <v>0.15722723002357597</v>
      </c>
      <c r="J317" s="325">
        <v>18.66397114295932</v>
      </c>
      <c r="K317" s="3">
        <v>1.472740606492428</v>
      </c>
      <c r="L317" s="3">
        <v>3.713369135599743</v>
      </c>
      <c r="M317" s="325">
        <v>5.186109742092171</v>
      </c>
      <c r="N317" s="3">
        <v>1.9164814586161434</v>
      </c>
      <c r="O317" s="3">
        <v>5.558165666891632</v>
      </c>
      <c r="P317" s="3">
        <v>3.032629501636973</v>
      </c>
      <c r="Q317" s="3">
        <v>1.6881794373154737</v>
      </c>
      <c r="R317" s="3">
        <v>5.360265227721309</v>
      </c>
      <c r="S317" s="3">
        <v>5.3547501341743855</v>
      </c>
      <c r="T317" s="3">
        <v>12.022317993195797</v>
      </c>
      <c r="U317" s="3">
        <v>2.3512067667312495</v>
      </c>
      <c r="V317" s="325">
        <v>37.28399618628296</v>
      </c>
      <c r="W317" s="325">
        <v>61.13407707133445</v>
      </c>
      <c r="X317" s="3">
        <v>6.040666959575506</v>
      </c>
      <c r="Y317" s="325">
        <v>67.17474403090996</v>
      </c>
    </row>
    <row r="318" spans="1:25" ht="15">
      <c r="A318" s="321">
        <v>2017</v>
      </c>
      <c r="B318" s="5" t="s">
        <v>507</v>
      </c>
      <c r="C318" s="5" t="s">
        <v>93</v>
      </c>
      <c r="D318" s="5" t="s">
        <v>97</v>
      </c>
      <c r="E318" s="5" t="s">
        <v>250</v>
      </c>
      <c r="F318" s="5" t="s">
        <v>95</v>
      </c>
      <c r="G318" s="5" t="s">
        <v>108</v>
      </c>
      <c r="H318" s="3">
        <v>26.051632479828996</v>
      </c>
      <c r="I318" s="3">
        <v>0.1423212016601525</v>
      </c>
      <c r="J318" s="325">
        <v>26.19395368148915</v>
      </c>
      <c r="K318" s="3">
        <v>1.149403117168111</v>
      </c>
      <c r="L318" s="3">
        <v>7.227862976477445</v>
      </c>
      <c r="M318" s="325">
        <v>8.377266093645556</v>
      </c>
      <c r="N318" s="3">
        <v>2.607600640509302</v>
      </c>
      <c r="O318" s="3">
        <v>9.572265785648451</v>
      </c>
      <c r="P318" s="3">
        <v>3.3160701151176704</v>
      </c>
      <c r="Q318" s="3">
        <v>8.397111701471765</v>
      </c>
      <c r="R318" s="3">
        <v>5.7016874156257416</v>
      </c>
      <c r="S318" s="3">
        <v>9.189381642844296</v>
      </c>
      <c r="T318" s="3">
        <v>20.65192360728515</v>
      </c>
      <c r="U318" s="3">
        <v>3.014381740396195</v>
      </c>
      <c r="V318" s="325">
        <v>62.45042264889857</v>
      </c>
      <c r="W318" s="325">
        <v>97.02164242403327</v>
      </c>
      <c r="X318" s="3">
        <v>9.586722460383976</v>
      </c>
      <c r="Y318" s="325">
        <v>106.60836488441726</v>
      </c>
    </row>
    <row r="319" spans="1:25" ht="15">
      <c r="A319" s="321">
        <v>2017</v>
      </c>
      <c r="B319" s="5" t="s">
        <v>507</v>
      </c>
      <c r="C319" s="5" t="s">
        <v>93</v>
      </c>
      <c r="D319" s="5" t="s">
        <v>97</v>
      </c>
      <c r="E319" s="5" t="s">
        <v>251</v>
      </c>
      <c r="F319" s="5" t="s">
        <v>95</v>
      </c>
      <c r="G319" s="5" t="s">
        <v>109</v>
      </c>
      <c r="H319" s="3">
        <v>6.136712843298858</v>
      </c>
      <c r="I319" s="3">
        <v>0.046775483934310635</v>
      </c>
      <c r="J319" s="325">
        <v>6.183488327233168</v>
      </c>
      <c r="K319" s="3">
        <v>0.6042106597977788</v>
      </c>
      <c r="L319" s="3">
        <v>2.316880610735884</v>
      </c>
      <c r="M319" s="325">
        <v>2.9210912705336627</v>
      </c>
      <c r="N319" s="3">
        <v>2.1298400069833665</v>
      </c>
      <c r="O319" s="3">
        <v>7.784146309250707</v>
      </c>
      <c r="P319" s="3">
        <v>1.4065735829599302</v>
      </c>
      <c r="Q319" s="3">
        <v>0.6087145269635658</v>
      </c>
      <c r="R319" s="3">
        <v>3.1293366951816837</v>
      </c>
      <c r="S319" s="3">
        <v>3.443948039489457</v>
      </c>
      <c r="T319" s="3">
        <v>5.9933692429088845</v>
      </c>
      <c r="U319" s="3">
        <v>0.9457134533481127</v>
      </c>
      <c r="V319" s="325">
        <v>25.441641857085706</v>
      </c>
      <c r="W319" s="325">
        <v>34.546221454852535</v>
      </c>
      <c r="X319" s="3">
        <v>3.4135171170901106</v>
      </c>
      <c r="Y319" s="325">
        <v>37.959738571942644</v>
      </c>
    </row>
    <row r="320" spans="1:25" ht="15">
      <c r="A320" s="321">
        <v>2017</v>
      </c>
      <c r="B320" s="5" t="s">
        <v>507</v>
      </c>
      <c r="C320" s="5" t="s">
        <v>93</v>
      </c>
      <c r="D320" s="5" t="s">
        <v>94</v>
      </c>
      <c r="E320" s="5" t="s">
        <v>252</v>
      </c>
      <c r="F320" s="5" t="s">
        <v>95</v>
      </c>
      <c r="G320" s="5" t="s">
        <v>110</v>
      </c>
      <c r="H320" s="3">
        <v>19.40933912799725</v>
      </c>
      <c r="I320" s="3">
        <v>0</v>
      </c>
      <c r="J320" s="325">
        <v>19.40933912799725</v>
      </c>
      <c r="K320" s="3">
        <v>2.9295947775445317</v>
      </c>
      <c r="L320" s="3">
        <v>3.474638640742585</v>
      </c>
      <c r="M320" s="325">
        <v>6.404233418287117</v>
      </c>
      <c r="N320" s="3">
        <v>1.3158990957071584</v>
      </c>
      <c r="O320" s="3">
        <v>9.33790837767394</v>
      </c>
      <c r="P320" s="3">
        <v>3.2319651704489383</v>
      </c>
      <c r="Q320" s="3">
        <v>2.2045363039004684</v>
      </c>
      <c r="R320" s="3">
        <v>5.489260262031908</v>
      </c>
      <c r="S320" s="3">
        <v>7.243187538890991</v>
      </c>
      <c r="T320" s="3">
        <v>19.232891675216823</v>
      </c>
      <c r="U320" s="3">
        <v>1.9364044644496239</v>
      </c>
      <c r="V320" s="325">
        <v>49.99205288831985</v>
      </c>
      <c r="W320" s="325">
        <v>75.80562543460422</v>
      </c>
      <c r="X320" s="3">
        <v>7.4903647662571124</v>
      </c>
      <c r="Y320" s="325">
        <v>83.29599020086134</v>
      </c>
    </row>
    <row r="321" spans="1:25" ht="15">
      <c r="A321" s="321">
        <v>2017</v>
      </c>
      <c r="B321" s="5" t="s">
        <v>507</v>
      </c>
      <c r="C321" s="5" t="s">
        <v>93</v>
      </c>
      <c r="D321" s="5" t="s">
        <v>97</v>
      </c>
      <c r="E321" s="5" t="s">
        <v>253</v>
      </c>
      <c r="F321" s="5" t="s">
        <v>95</v>
      </c>
      <c r="G321" s="5" t="s">
        <v>111</v>
      </c>
      <c r="H321" s="3">
        <v>26.820237459777914</v>
      </c>
      <c r="I321" s="3">
        <v>0.7336284105029733</v>
      </c>
      <c r="J321" s="325">
        <v>27.553865870280887</v>
      </c>
      <c r="K321" s="3">
        <v>5.154499134606755</v>
      </c>
      <c r="L321" s="3">
        <v>2.5563670145009443</v>
      </c>
      <c r="M321" s="325">
        <v>7.710866149107699</v>
      </c>
      <c r="N321" s="3">
        <v>2.293611137856988</v>
      </c>
      <c r="O321" s="3">
        <v>7.038984931291704</v>
      </c>
      <c r="P321" s="3">
        <v>3.482128429607154</v>
      </c>
      <c r="Q321" s="3">
        <v>2.704809375061213</v>
      </c>
      <c r="R321" s="3">
        <v>7.535916154937222</v>
      </c>
      <c r="S321" s="3">
        <v>7.904820178015029</v>
      </c>
      <c r="T321" s="3">
        <v>21.05111531483512</v>
      </c>
      <c r="U321" s="3">
        <v>2.49515104428254</v>
      </c>
      <c r="V321" s="325">
        <v>54.506536565886975</v>
      </c>
      <c r="W321" s="325">
        <v>89.77126858527556</v>
      </c>
      <c r="X321" s="3">
        <v>8.870311977221704</v>
      </c>
      <c r="Y321" s="325">
        <v>98.64158056249727</v>
      </c>
    </row>
    <row r="322" spans="1:25" ht="15">
      <c r="A322" s="321">
        <v>2017</v>
      </c>
      <c r="B322" s="5" t="s">
        <v>507</v>
      </c>
      <c r="C322" s="5" t="s">
        <v>93</v>
      </c>
      <c r="D322" s="5" t="s">
        <v>97</v>
      </c>
      <c r="E322" s="5" t="s">
        <v>254</v>
      </c>
      <c r="F322" s="5" t="s">
        <v>95</v>
      </c>
      <c r="G322" s="5" t="s">
        <v>112</v>
      </c>
      <c r="H322" s="3">
        <v>16.305743160086852</v>
      </c>
      <c r="I322" s="3">
        <v>0</v>
      </c>
      <c r="J322" s="325">
        <v>16.305743160086852</v>
      </c>
      <c r="K322" s="3">
        <v>2.426175996117199</v>
      </c>
      <c r="L322" s="3">
        <v>11.993963693227403</v>
      </c>
      <c r="M322" s="325">
        <v>14.420139689344602</v>
      </c>
      <c r="N322" s="3">
        <v>9.896411894762043</v>
      </c>
      <c r="O322" s="3">
        <v>51.44287137947117</v>
      </c>
      <c r="P322" s="3">
        <v>4.518273624523652</v>
      </c>
      <c r="Q322" s="3">
        <v>3.7872789797458304</v>
      </c>
      <c r="R322" s="3">
        <v>28.571438718865153</v>
      </c>
      <c r="S322" s="3">
        <v>16.581831686216404</v>
      </c>
      <c r="T322" s="3">
        <v>19.99568359332638</v>
      </c>
      <c r="U322" s="3">
        <v>4.0426625089268775</v>
      </c>
      <c r="V322" s="325">
        <v>138.8364523858375</v>
      </c>
      <c r="W322" s="325">
        <v>169.56233523526896</v>
      </c>
      <c r="X322" s="3">
        <v>16.754478763930358</v>
      </c>
      <c r="Y322" s="325">
        <v>186.31681399919933</v>
      </c>
    </row>
    <row r="323" spans="1:25" ht="15">
      <c r="A323" s="321">
        <v>2017</v>
      </c>
      <c r="B323" s="5" t="s">
        <v>507</v>
      </c>
      <c r="C323" s="5" t="s">
        <v>93</v>
      </c>
      <c r="D323" s="5" t="s">
        <v>97</v>
      </c>
      <c r="E323" s="5" t="s">
        <v>255</v>
      </c>
      <c r="F323" s="5" t="s">
        <v>95</v>
      </c>
      <c r="G323" s="5" t="s">
        <v>113</v>
      </c>
      <c r="H323" s="3">
        <v>26.017337410779064</v>
      </c>
      <c r="I323" s="3">
        <v>1.4188458378679947</v>
      </c>
      <c r="J323" s="325">
        <v>27.43618324864706</v>
      </c>
      <c r="K323" s="3">
        <v>6.970025564608227</v>
      </c>
      <c r="L323" s="3">
        <v>18.132795530234784</v>
      </c>
      <c r="M323" s="325">
        <v>25.102821094843012</v>
      </c>
      <c r="N323" s="3">
        <v>16.01867997663203</v>
      </c>
      <c r="O323" s="3">
        <v>91.9954379847551</v>
      </c>
      <c r="P323" s="3">
        <v>7.784838141896031</v>
      </c>
      <c r="Q323" s="3">
        <v>5.482156719907661</v>
      </c>
      <c r="R323" s="3">
        <v>27.352642745242814</v>
      </c>
      <c r="S323" s="3">
        <v>30.14970063542464</v>
      </c>
      <c r="T323" s="3">
        <v>61.16213338733568</v>
      </c>
      <c r="U323" s="3">
        <v>9.283311942515203</v>
      </c>
      <c r="V323" s="325">
        <v>249.22890153370915</v>
      </c>
      <c r="W323" s="325">
        <v>301.7679058771992</v>
      </c>
      <c r="X323" s="3">
        <v>29.817730238499504</v>
      </c>
      <c r="Y323" s="325">
        <v>331.5856361156987</v>
      </c>
    </row>
    <row r="324" spans="1:25" ht="15">
      <c r="A324" s="321">
        <v>2017</v>
      </c>
      <c r="B324" s="5" t="s">
        <v>507</v>
      </c>
      <c r="C324" s="5" t="s">
        <v>93</v>
      </c>
      <c r="D324" s="5" t="s">
        <v>97</v>
      </c>
      <c r="E324" s="5" t="s">
        <v>256</v>
      </c>
      <c r="F324" s="5" t="s">
        <v>95</v>
      </c>
      <c r="G324" s="5" t="s">
        <v>114</v>
      </c>
      <c r="H324" s="3">
        <v>18.596174693054806</v>
      </c>
      <c r="I324" s="3">
        <v>1.0327328111547622</v>
      </c>
      <c r="J324" s="325">
        <v>19.628907504209568</v>
      </c>
      <c r="K324" s="3">
        <v>4.022219865159957</v>
      </c>
      <c r="L324" s="3">
        <v>8.770825246893967</v>
      </c>
      <c r="M324" s="325">
        <v>12.793045112053925</v>
      </c>
      <c r="N324" s="3">
        <v>7.2146980942558745</v>
      </c>
      <c r="O324" s="3">
        <v>36.778357507402816</v>
      </c>
      <c r="P324" s="3">
        <v>8.71056759444906</v>
      </c>
      <c r="Q324" s="3">
        <v>3.532036254105806</v>
      </c>
      <c r="R324" s="3">
        <v>17.28679044539073</v>
      </c>
      <c r="S324" s="3">
        <v>14.439913315020908</v>
      </c>
      <c r="T324" s="3">
        <v>23.170789465373847</v>
      </c>
      <c r="U324" s="3">
        <v>4.155266223689819</v>
      </c>
      <c r="V324" s="325">
        <v>115.28841889968885</v>
      </c>
      <c r="W324" s="325">
        <v>147.71037151595235</v>
      </c>
      <c r="X324" s="3">
        <v>14.595283081838135</v>
      </c>
      <c r="Y324" s="325">
        <v>162.3056545977905</v>
      </c>
    </row>
    <row r="325" spans="1:25" ht="15">
      <c r="A325" s="321">
        <v>2017</v>
      </c>
      <c r="B325" s="5" t="s">
        <v>507</v>
      </c>
      <c r="C325" s="5" t="s">
        <v>93</v>
      </c>
      <c r="D325" s="5" t="s">
        <v>94</v>
      </c>
      <c r="E325" s="5" t="s">
        <v>257</v>
      </c>
      <c r="F325" s="5" t="s">
        <v>95</v>
      </c>
      <c r="G325" s="5" t="s">
        <v>115</v>
      </c>
      <c r="H325" s="3">
        <v>16.775183975554974</v>
      </c>
      <c r="I325" s="3">
        <v>0</v>
      </c>
      <c r="J325" s="325">
        <v>16.775183975554974</v>
      </c>
      <c r="K325" s="3">
        <v>1.6490200492979277</v>
      </c>
      <c r="L325" s="3">
        <v>4.020262905263048</v>
      </c>
      <c r="M325" s="325">
        <v>5.669282954560976</v>
      </c>
      <c r="N325" s="3">
        <v>2.4625026823036382</v>
      </c>
      <c r="O325" s="3">
        <v>8.500535274293624</v>
      </c>
      <c r="P325" s="3">
        <v>3.993361830024132</v>
      </c>
      <c r="Q325" s="3">
        <v>1.475809141511521</v>
      </c>
      <c r="R325" s="3">
        <v>4.201260692691448</v>
      </c>
      <c r="S325" s="3">
        <v>5.612921746204635</v>
      </c>
      <c r="T325" s="3">
        <v>12.166094802731081</v>
      </c>
      <c r="U325" s="3">
        <v>1.653758710441616</v>
      </c>
      <c r="V325" s="325">
        <v>40.066244880201694</v>
      </c>
      <c r="W325" s="325">
        <v>62.510711810317645</v>
      </c>
      <c r="X325" s="3">
        <v>6.176692436388975</v>
      </c>
      <c r="Y325" s="325">
        <v>68.68740424670662</v>
      </c>
    </row>
    <row r="326" spans="1:25" ht="15">
      <c r="A326" s="321">
        <v>2017</v>
      </c>
      <c r="B326" s="5" t="s">
        <v>507</v>
      </c>
      <c r="C326" s="5" t="s">
        <v>116</v>
      </c>
      <c r="D326" s="5" t="s">
        <v>117</v>
      </c>
      <c r="E326" s="5" t="s">
        <v>258</v>
      </c>
      <c r="F326" s="5" t="s">
        <v>118</v>
      </c>
      <c r="G326" s="5" t="s">
        <v>119</v>
      </c>
      <c r="H326" s="3">
        <v>86.04989639176894</v>
      </c>
      <c r="I326" s="3">
        <v>2.5327212986846064</v>
      </c>
      <c r="J326" s="325">
        <v>88.58261769045355</v>
      </c>
      <c r="K326" s="3">
        <v>3.8024881785940243</v>
      </c>
      <c r="L326" s="3">
        <v>16.30861243132952</v>
      </c>
      <c r="M326" s="325">
        <v>20.111100609923547</v>
      </c>
      <c r="N326" s="3">
        <v>4.826725069240875</v>
      </c>
      <c r="O326" s="3">
        <v>21.217726489254698</v>
      </c>
      <c r="P326" s="3">
        <v>8.161731424799234</v>
      </c>
      <c r="Q326" s="3">
        <v>6.269248245267773</v>
      </c>
      <c r="R326" s="3">
        <v>24.536104565982537</v>
      </c>
      <c r="S326" s="3">
        <v>17.098976463867167</v>
      </c>
      <c r="T326" s="3">
        <v>38.31451750772167</v>
      </c>
      <c r="U326" s="3">
        <v>5.714374068796903</v>
      </c>
      <c r="V326" s="325">
        <v>126.13940383493085</v>
      </c>
      <c r="W326" s="325">
        <v>234.83312213530792</v>
      </c>
      <c r="X326" s="3">
        <v>23.203894617423877</v>
      </c>
      <c r="Y326" s="325">
        <v>258.0370167527318</v>
      </c>
    </row>
    <row r="327" spans="1:25" ht="15">
      <c r="A327" s="321">
        <v>2017</v>
      </c>
      <c r="B327" s="5" t="s">
        <v>507</v>
      </c>
      <c r="C327" s="5" t="s">
        <v>116</v>
      </c>
      <c r="D327" s="5" t="s">
        <v>120</v>
      </c>
      <c r="E327" s="5" t="s">
        <v>259</v>
      </c>
      <c r="F327" s="5" t="s">
        <v>118</v>
      </c>
      <c r="G327" s="5" t="s">
        <v>121</v>
      </c>
      <c r="H327" s="3">
        <v>8.243359865999624</v>
      </c>
      <c r="I327" s="3">
        <v>0</v>
      </c>
      <c r="J327" s="325">
        <v>8.243359865999624</v>
      </c>
      <c r="K327" s="3">
        <v>0.7463754290000779</v>
      </c>
      <c r="L327" s="3">
        <v>3.8409026505869184</v>
      </c>
      <c r="M327" s="325">
        <v>4.587278079586996</v>
      </c>
      <c r="N327" s="3">
        <v>7.549470899007404</v>
      </c>
      <c r="O327" s="3">
        <v>5.185022157635762</v>
      </c>
      <c r="P327" s="3">
        <v>1.8033200839124204</v>
      </c>
      <c r="Q327" s="3">
        <v>1.2673668330167005</v>
      </c>
      <c r="R327" s="3">
        <v>6.608769621180341</v>
      </c>
      <c r="S327" s="3">
        <v>4.742563766411577</v>
      </c>
      <c r="T327" s="3">
        <v>9.94055246714367</v>
      </c>
      <c r="U327" s="3">
        <v>1.3455680583610952</v>
      </c>
      <c r="V327" s="325">
        <v>38.44263388666897</v>
      </c>
      <c r="W327" s="325">
        <v>51.27327183225559</v>
      </c>
      <c r="X327" s="3">
        <v>5.06631937380909</v>
      </c>
      <c r="Y327" s="325">
        <v>56.33959120606468</v>
      </c>
    </row>
    <row r="328" spans="1:25" ht="15">
      <c r="A328" s="321">
        <v>2017</v>
      </c>
      <c r="B328" s="5" t="s">
        <v>507</v>
      </c>
      <c r="C328" s="5" t="s">
        <v>116</v>
      </c>
      <c r="D328" s="5" t="s">
        <v>117</v>
      </c>
      <c r="E328" s="5" t="s">
        <v>260</v>
      </c>
      <c r="F328" s="5" t="s">
        <v>118</v>
      </c>
      <c r="G328" s="5" t="s">
        <v>122</v>
      </c>
      <c r="H328" s="3">
        <v>22.359451680404508</v>
      </c>
      <c r="I328" s="3">
        <v>0</v>
      </c>
      <c r="J328" s="325">
        <v>22.359451680404508</v>
      </c>
      <c r="K328" s="3">
        <v>1.509404264875969</v>
      </c>
      <c r="L328" s="3">
        <v>4.723167340126068</v>
      </c>
      <c r="M328" s="325">
        <v>6.232571605002037</v>
      </c>
      <c r="N328" s="3">
        <v>1.6780469542036132</v>
      </c>
      <c r="O328" s="3">
        <v>4.526958991672023</v>
      </c>
      <c r="P328" s="3">
        <v>2.814815045220917</v>
      </c>
      <c r="Q328" s="3">
        <v>2.20220508077967</v>
      </c>
      <c r="R328" s="3">
        <v>9.433659143133683</v>
      </c>
      <c r="S328" s="3">
        <v>5.822939317966469</v>
      </c>
      <c r="T328" s="3">
        <v>15.593961736434808</v>
      </c>
      <c r="U328" s="3">
        <v>2.039996435220136</v>
      </c>
      <c r="V328" s="325">
        <v>44.11258270463132</v>
      </c>
      <c r="W328" s="325">
        <v>72.70460599003786</v>
      </c>
      <c r="X328" s="3">
        <v>7.1839525883496</v>
      </c>
      <c r="Y328" s="325">
        <v>79.88855857838746</v>
      </c>
    </row>
    <row r="329" spans="1:25" ht="15">
      <c r="A329" s="321">
        <v>2017</v>
      </c>
      <c r="B329" s="5" t="s">
        <v>507</v>
      </c>
      <c r="C329" s="5" t="s">
        <v>116</v>
      </c>
      <c r="D329" s="5" t="s">
        <v>123</v>
      </c>
      <c r="E329" s="5" t="s">
        <v>261</v>
      </c>
      <c r="F329" s="5" t="s">
        <v>118</v>
      </c>
      <c r="G329" s="5" t="s">
        <v>124</v>
      </c>
      <c r="H329" s="3">
        <v>13.02807820382223</v>
      </c>
      <c r="I329" s="3">
        <v>0</v>
      </c>
      <c r="J329" s="325">
        <v>13.02807820382223</v>
      </c>
      <c r="K329" s="3">
        <v>6.511757435430607</v>
      </c>
      <c r="L329" s="3">
        <v>10.190464934994896</v>
      </c>
      <c r="M329" s="325">
        <v>16.702222370425503</v>
      </c>
      <c r="N329" s="3">
        <v>43.022696676647186</v>
      </c>
      <c r="O329" s="3">
        <v>17.29685460417375</v>
      </c>
      <c r="P329" s="3">
        <v>5.22085722258405</v>
      </c>
      <c r="Q329" s="3">
        <v>2.505218924218333</v>
      </c>
      <c r="R329" s="3">
        <v>14.366836579224747</v>
      </c>
      <c r="S329" s="3">
        <v>9.864695644281207</v>
      </c>
      <c r="T329" s="3">
        <v>17.206514284622767</v>
      </c>
      <c r="U329" s="3">
        <v>2.7979744599035423</v>
      </c>
      <c r="V329" s="325">
        <v>112.2816483956556</v>
      </c>
      <c r="W329" s="325">
        <v>142.01194896990333</v>
      </c>
      <c r="X329" s="3">
        <v>14.032221129410964</v>
      </c>
      <c r="Y329" s="325">
        <v>156.0441700993143</v>
      </c>
    </row>
    <row r="330" spans="1:25" ht="15">
      <c r="A330" s="321">
        <v>2017</v>
      </c>
      <c r="B330" s="5" t="s">
        <v>507</v>
      </c>
      <c r="C330" s="5" t="s">
        <v>116</v>
      </c>
      <c r="D330" s="5" t="s">
        <v>120</v>
      </c>
      <c r="E330" s="5" t="s">
        <v>262</v>
      </c>
      <c r="F330" s="5" t="s">
        <v>118</v>
      </c>
      <c r="G330" s="5" t="s">
        <v>125</v>
      </c>
      <c r="H330" s="3">
        <v>17.295839298155776</v>
      </c>
      <c r="I330" s="3">
        <v>0</v>
      </c>
      <c r="J330" s="325">
        <v>17.295839298155776</v>
      </c>
      <c r="K330" s="3">
        <v>1.2608203272688483</v>
      </c>
      <c r="L330" s="3">
        <v>3.7988448644169663</v>
      </c>
      <c r="M330" s="325">
        <v>5.059665191685815</v>
      </c>
      <c r="N330" s="3">
        <v>1.3004313517468937</v>
      </c>
      <c r="O330" s="3">
        <v>3.7483380515904665</v>
      </c>
      <c r="P330" s="3">
        <v>1.51904884976608</v>
      </c>
      <c r="Q330" s="3">
        <v>1.0277495178383782</v>
      </c>
      <c r="R330" s="3">
        <v>7.302462482164951</v>
      </c>
      <c r="S330" s="3">
        <v>6.693476120601254</v>
      </c>
      <c r="T330" s="3">
        <v>7.286500773982006</v>
      </c>
      <c r="U330" s="3">
        <v>1.1594702449805756</v>
      </c>
      <c r="V330" s="325">
        <v>30.037477392670603</v>
      </c>
      <c r="W330" s="325">
        <v>52.392981882512196</v>
      </c>
      <c r="X330" s="3">
        <v>5.176958085128757</v>
      </c>
      <c r="Y330" s="325">
        <v>57.569939967640956</v>
      </c>
    </row>
    <row r="331" spans="1:25" ht="15">
      <c r="A331" s="321">
        <v>2017</v>
      </c>
      <c r="B331" s="5" t="s">
        <v>507</v>
      </c>
      <c r="C331" s="5" t="s">
        <v>116</v>
      </c>
      <c r="D331" s="5" t="s">
        <v>126</v>
      </c>
      <c r="E331" s="5" t="s">
        <v>263</v>
      </c>
      <c r="F331" s="5" t="s">
        <v>118</v>
      </c>
      <c r="G331" s="5" t="s">
        <v>127</v>
      </c>
      <c r="H331" s="3">
        <v>47.79181241888158</v>
      </c>
      <c r="I331" s="3">
        <v>0</v>
      </c>
      <c r="J331" s="325">
        <v>47.79181241888158</v>
      </c>
      <c r="K331" s="3">
        <v>26.492109340874826</v>
      </c>
      <c r="L331" s="3">
        <v>25.726841486408887</v>
      </c>
      <c r="M331" s="325">
        <v>52.21895082728371</v>
      </c>
      <c r="N331" s="3">
        <v>25.254102638249037</v>
      </c>
      <c r="O331" s="3">
        <v>139.6944588533823</v>
      </c>
      <c r="P331" s="3">
        <v>17.278305736123038</v>
      </c>
      <c r="Q331" s="3">
        <v>16.285687123490526</v>
      </c>
      <c r="R331" s="3">
        <v>87.93361884623704</v>
      </c>
      <c r="S331" s="3">
        <v>55.22009261803253</v>
      </c>
      <c r="T331" s="3">
        <v>82.65677103653853</v>
      </c>
      <c r="U331" s="3">
        <v>23.55187857950979</v>
      </c>
      <c r="V331" s="325">
        <v>447.8749154315628</v>
      </c>
      <c r="W331" s="325">
        <v>547.885678677728</v>
      </c>
      <c r="X331" s="3">
        <v>54.13666281330042</v>
      </c>
      <c r="Y331" s="325">
        <v>602.0223414910284</v>
      </c>
    </row>
    <row r="332" spans="1:25" ht="15">
      <c r="A332" s="321">
        <v>2017</v>
      </c>
      <c r="B332" s="5" t="s">
        <v>507</v>
      </c>
      <c r="C332" s="5" t="s">
        <v>116</v>
      </c>
      <c r="D332" s="5" t="s">
        <v>120</v>
      </c>
      <c r="E332" s="5" t="s">
        <v>264</v>
      </c>
      <c r="F332" s="5" t="s">
        <v>118</v>
      </c>
      <c r="G332" s="5" t="s">
        <v>128</v>
      </c>
      <c r="H332" s="3">
        <v>195.28071746378035</v>
      </c>
      <c r="I332" s="3">
        <v>0</v>
      </c>
      <c r="J332" s="325">
        <v>195.28071746378035</v>
      </c>
      <c r="K332" s="3">
        <v>4.1463960236826445</v>
      </c>
      <c r="L332" s="3">
        <v>27.976473735981333</v>
      </c>
      <c r="M332" s="325">
        <v>32.12286975966398</v>
      </c>
      <c r="N332" s="3">
        <v>6.044450552509556</v>
      </c>
      <c r="O332" s="3">
        <v>31.356036759349216</v>
      </c>
      <c r="P332" s="3">
        <v>7.325525123115799</v>
      </c>
      <c r="Q332" s="3">
        <v>2.7959782741508565</v>
      </c>
      <c r="R332" s="3">
        <v>29.301835058238197</v>
      </c>
      <c r="S332" s="3">
        <v>17.707288872849805</v>
      </c>
      <c r="T332" s="3">
        <v>28.75641987116319</v>
      </c>
      <c r="U332" s="3">
        <v>9.753132263780465</v>
      </c>
      <c r="V332" s="325">
        <v>133.04066677515706</v>
      </c>
      <c r="W332" s="325">
        <v>360.4442539986014</v>
      </c>
      <c r="X332" s="3">
        <v>35.615548646585076</v>
      </c>
      <c r="Y332" s="325">
        <v>396.0598026451865</v>
      </c>
    </row>
    <row r="333" spans="1:25" ht="15">
      <c r="A333" s="321">
        <v>2017</v>
      </c>
      <c r="B333" s="5" t="s">
        <v>507</v>
      </c>
      <c r="C333" s="5" t="s">
        <v>116</v>
      </c>
      <c r="D333" s="5" t="s">
        <v>126</v>
      </c>
      <c r="E333" s="5" t="s">
        <v>265</v>
      </c>
      <c r="F333" s="5" t="s">
        <v>118</v>
      </c>
      <c r="G333" s="5" t="s">
        <v>129</v>
      </c>
      <c r="H333" s="3">
        <v>44.44816074807226</v>
      </c>
      <c r="I333" s="3">
        <v>0.2286118537157975</v>
      </c>
      <c r="J333" s="325">
        <v>44.67677260178806</v>
      </c>
      <c r="K333" s="3">
        <v>25.202394499455995</v>
      </c>
      <c r="L333" s="3">
        <v>22.898896283921072</v>
      </c>
      <c r="M333" s="325">
        <v>48.10129078337707</v>
      </c>
      <c r="N333" s="3">
        <v>24.624220029385913</v>
      </c>
      <c r="O333" s="3">
        <v>92.85371540942678</v>
      </c>
      <c r="P333" s="3">
        <v>12.719669063287478</v>
      </c>
      <c r="Q333" s="3">
        <v>4.401115126781989</v>
      </c>
      <c r="R333" s="3">
        <v>79.54913455293517</v>
      </c>
      <c r="S333" s="3">
        <v>47.217629512511984</v>
      </c>
      <c r="T333" s="3">
        <v>54.0549169020844</v>
      </c>
      <c r="U333" s="3">
        <v>14.84302816470745</v>
      </c>
      <c r="V333" s="325">
        <v>330.2634287611212</v>
      </c>
      <c r="W333" s="325">
        <v>423.0414921462863</v>
      </c>
      <c r="X333" s="3">
        <v>41.800790762830296</v>
      </c>
      <c r="Y333" s="325">
        <v>464.8422829091166</v>
      </c>
    </row>
    <row r="334" spans="1:25" ht="15">
      <c r="A334" s="321">
        <v>2017</v>
      </c>
      <c r="B334" s="5" t="s">
        <v>507</v>
      </c>
      <c r="C334" s="5" t="s">
        <v>116</v>
      </c>
      <c r="D334" s="5" t="s">
        <v>126</v>
      </c>
      <c r="E334" s="5" t="s">
        <v>266</v>
      </c>
      <c r="F334" s="5" t="s">
        <v>118</v>
      </c>
      <c r="G334" s="5" t="s">
        <v>130</v>
      </c>
      <c r="H334" s="3">
        <v>102.21080675692835</v>
      </c>
      <c r="I334" s="3">
        <v>0</v>
      </c>
      <c r="J334" s="325">
        <v>102.21080675692835</v>
      </c>
      <c r="K334" s="3">
        <v>23.672764301032544</v>
      </c>
      <c r="L334" s="3">
        <v>18.954043242311336</v>
      </c>
      <c r="M334" s="325">
        <v>42.62680754334388</v>
      </c>
      <c r="N334" s="3">
        <v>9.788201743458512</v>
      </c>
      <c r="O334" s="3">
        <v>83.534371462441</v>
      </c>
      <c r="P334" s="3">
        <v>8.37162541710809</v>
      </c>
      <c r="Q334" s="3">
        <v>12.09950438214045</v>
      </c>
      <c r="R334" s="3">
        <v>44.37548075960416</v>
      </c>
      <c r="S334" s="3">
        <v>26.62106936628747</v>
      </c>
      <c r="T334" s="3">
        <v>35.230004019202525</v>
      </c>
      <c r="U334" s="3">
        <v>9.527393688981258</v>
      </c>
      <c r="V334" s="325">
        <v>229.54765083922348</v>
      </c>
      <c r="W334" s="325">
        <v>374.3852651394957</v>
      </c>
      <c r="X334" s="3">
        <v>36.99306196511624</v>
      </c>
      <c r="Y334" s="325">
        <v>411.3783271046119</v>
      </c>
    </row>
    <row r="335" spans="1:25" ht="15">
      <c r="A335" s="321">
        <v>2017</v>
      </c>
      <c r="B335" s="5" t="s">
        <v>507</v>
      </c>
      <c r="C335" s="5" t="s">
        <v>116</v>
      </c>
      <c r="D335" s="5" t="s">
        <v>120</v>
      </c>
      <c r="E335" s="5" t="s">
        <v>267</v>
      </c>
      <c r="F335" s="5" t="s">
        <v>118</v>
      </c>
      <c r="G335" s="5" t="s">
        <v>131</v>
      </c>
      <c r="H335" s="3">
        <v>8.896154220467698</v>
      </c>
      <c r="I335" s="3">
        <v>0</v>
      </c>
      <c r="J335" s="325">
        <v>8.896154220467698</v>
      </c>
      <c r="K335" s="3">
        <v>1.7458712981275941</v>
      </c>
      <c r="L335" s="3">
        <v>4.475634047104823</v>
      </c>
      <c r="M335" s="325">
        <v>6.2215053452324165</v>
      </c>
      <c r="N335" s="3">
        <v>4.110388739966412</v>
      </c>
      <c r="O335" s="3">
        <v>7.67454562415762</v>
      </c>
      <c r="P335" s="3">
        <v>3.1292176173676887</v>
      </c>
      <c r="Q335" s="3">
        <v>2.2916949428534608</v>
      </c>
      <c r="R335" s="3">
        <v>16.159984777335268</v>
      </c>
      <c r="S335" s="3">
        <v>8.610791504739577</v>
      </c>
      <c r="T335" s="3">
        <v>13.884483042564154</v>
      </c>
      <c r="U335" s="3">
        <v>1.988034702219731</v>
      </c>
      <c r="V335" s="325">
        <v>57.849140951203914</v>
      </c>
      <c r="W335" s="325">
        <v>72.96680051690403</v>
      </c>
      <c r="X335" s="3">
        <v>7.2098600673089015</v>
      </c>
      <c r="Y335" s="325">
        <v>80.17666058421293</v>
      </c>
    </row>
    <row r="336" spans="1:25" ht="15">
      <c r="A336" s="321">
        <v>2017</v>
      </c>
      <c r="B336" s="5" t="s">
        <v>507</v>
      </c>
      <c r="C336" s="5" t="s">
        <v>116</v>
      </c>
      <c r="D336" s="5" t="s">
        <v>126</v>
      </c>
      <c r="E336" s="5" t="s">
        <v>268</v>
      </c>
      <c r="F336" s="5" t="s">
        <v>118</v>
      </c>
      <c r="G336" s="5" t="s">
        <v>132</v>
      </c>
      <c r="H336" s="3">
        <v>68.06728902456081</v>
      </c>
      <c r="I336" s="3">
        <v>0</v>
      </c>
      <c r="J336" s="325">
        <v>68.06728902456081</v>
      </c>
      <c r="K336" s="3">
        <v>551.5350133353268</v>
      </c>
      <c r="L336" s="3">
        <v>161.9378287433875</v>
      </c>
      <c r="M336" s="325">
        <v>713.4728420787143</v>
      </c>
      <c r="N336" s="3">
        <v>32.023119760946386</v>
      </c>
      <c r="O336" s="3">
        <v>151.061275554924</v>
      </c>
      <c r="P336" s="3">
        <v>13.856181516734845</v>
      </c>
      <c r="Q336" s="3">
        <v>15.999360185412762</v>
      </c>
      <c r="R336" s="3">
        <v>89.70126971809808</v>
      </c>
      <c r="S336" s="3">
        <v>80.14432108282396</v>
      </c>
      <c r="T336" s="3">
        <v>47.1304077968935</v>
      </c>
      <c r="U336" s="3">
        <v>16.347239739390137</v>
      </c>
      <c r="V336" s="325">
        <v>446.26317535522367</v>
      </c>
      <c r="W336" s="325">
        <v>1227.8033064584986</v>
      </c>
      <c r="X336" s="3">
        <v>121.3194215319086</v>
      </c>
      <c r="Y336" s="325">
        <v>1349.1227279904072</v>
      </c>
    </row>
    <row r="337" spans="1:25" ht="15">
      <c r="A337" s="321">
        <v>2017</v>
      </c>
      <c r="B337" s="5" t="s">
        <v>507</v>
      </c>
      <c r="C337" s="5" t="s">
        <v>116</v>
      </c>
      <c r="D337" s="5" t="s">
        <v>120</v>
      </c>
      <c r="E337" s="5" t="s">
        <v>269</v>
      </c>
      <c r="F337" s="5" t="s">
        <v>118</v>
      </c>
      <c r="G337" s="5" t="s">
        <v>133</v>
      </c>
      <c r="H337" s="3">
        <v>5.851205732145494</v>
      </c>
      <c r="I337" s="3">
        <v>0</v>
      </c>
      <c r="J337" s="325">
        <v>5.851205732145494</v>
      </c>
      <c r="K337" s="3">
        <v>2.5334611983295874</v>
      </c>
      <c r="L337" s="3">
        <v>23.719120608060322</v>
      </c>
      <c r="M337" s="325">
        <v>26.25258180638991</v>
      </c>
      <c r="N337" s="3">
        <v>13.195227595801374</v>
      </c>
      <c r="O337" s="3">
        <v>93.01750247723574</v>
      </c>
      <c r="P337" s="3">
        <v>10.599832447419006</v>
      </c>
      <c r="Q337" s="3">
        <v>6.062862644180321</v>
      </c>
      <c r="R337" s="3">
        <v>57.636537184815</v>
      </c>
      <c r="S337" s="3">
        <v>49.46745791715998</v>
      </c>
      <c r="T337" s="3">
        <v>38.66388170928402</v>
      </c>
      <c r="U337" s="3">
        <v>10.650814853811937</v>
      </c>
      <c r="V337" s="325">
        <v>279.2941168297074</v>
      </c>
      <c r="W337" s="325">
        <v>311.3979043682428</v>
      </c>
      <c r="X337" s="3">
        <v>30.76927177625317</v>
      </c>
      <c r="Y337" s="325">
        <v>342.16717614449595</v>
      </c>
    </row>
    <row r="338" spans="1:25" ht="15">
      <c r="A338" s="321">
        <v>2017</v>
      </c>
      <c r="B338" s="5" t="s">
        <v>507</v>
      </c>
      <c r="C338" s="5" t="s">
        <v>116</v>
      </c>
      <c r="D338" s="5" t="s">
        <v>126</v>
      </c>
      <c r="E338" s="5" t="s">
        <v>270</v>
      </c>
      <c r="F338" s="5" t="s">
        <v>118</v>
      </c>
      <c r="G338" s="5" t="s">
        <v>134</v>
      </c>
      <c r="H338" s="3">
        <v>40.32079780950404</v>
      </c>
      <c r="I338" s="3">
        <v>0</v>
      </c>
      <c r="J338" s="325">
        <v>40.32079780950404</v>
      </c>
      <c r="K338" s="3">
        <v>53.46233380897733</v>
      </c>
      <c r="L338" s="3">
        <v>38.84206647431149</v>
      </c>
      <c r="M338" s="325">
        <v>92.30440028328881</v>
      </c>
      <c r="N338" s="3">
        <v>38.42831512372673</v>
      </c>
      <c r="O338" s="3">
        <v>202.55468211424778</v>
      </c>
      <c r="P338" s="3">
        <v>20.355460407990666</v>
      </c>
      <c r="Q338" s="3">
        <v>28.157801522059554</v>
      </c>
      <c r="R338" s="3">
        <v>137.02176357134258</v>
      </c>
      <c r="S338" s="3">
        <v>71.02486083850596</v>
      </c>
      <c r="T338" s="3">
        <v>79.21206787899493</v>
      </c>
      <c r="U338" s="3">
        <v>26.363412169197545</v>
      </c>
      <c r="V338" s="325">
        <v>603.1183636260657</v>
      </c>
      <c r="W338" s="325">
        <v>735.7435617188586</v>
      </c>
      <c r="X338" s="3">
        <v>72.69892729074117</v>
      </c>
      <c r="Y338" s="325">
        <v>808.4424890095997</v>
      </c>
    </row>
    <row r="339" spans="1:25" ht="15">
      <c r="A339" s="321">
        <v>2017</v>
      </c>
      <c r="B339" s="5" t="s">
        <v>507</v>
      </c>
      <c r="C339" s="5" t="s">
        <v>116</v>
      </c>
      <c r="D339" s="5" t="s">
        <v>126</v>
      </c>
      <c r="E339" s="5" t="s">
        <v>271</v>
      </c>
      <c r="F339" s="5" t="s">
        <v>118</v>
      </c>
      <c r="G339" s="5" t="s">
        <v>135</v>
      </c>
      <c r="H339" s="3">
        <v>20.44745865194618</v>
      </c>
      <c r="I339" s="3">
        <v>0.27460634704807774</v>
      </c>
      <c r="J339" s="325">
        <v>20.72206499899426</v>
      </c>
      <c r="K339" s="3">
        <v>22.512260426842495</v>
      </c>
      <c r="L339" s="3">
        <v>7.745010504358124</v>
      </c>
      <c r="M339" s="325">
        <v>30.25727093120062</v>
      </c>
      <c r="N339" s="3">
        <v>10.160712701275116</v>
      </c>
      <c r="O339" s="3">
        <v>59.708091358722456</v>
      </c>
      <c r="P339" s="3">
        <v>7.303579954419625</v>
      </c>
      <c r="Q339" s="3">
        <v>9.82097094090062</v>
      </c>
      <c r="R339" s="3">
        <v>26.9253913721874</v>
      </c>
      <c r="S339" s="3">
        <v>21.140819403646695</v>
      </c>
      <c r="T339" s="3">
        <v>28.676590106829472</v>
      </c>
      <c r="U339" s="3">
        <v>9.211612049993978</v>
      </c>
      <c r="V339" s="325">
        <v>172.94776788797537</v>
      </c>
      <c r="W339" s="325">
        <v>223.92710381817025</v>
      </c>
      <c r="X339" s="3">
        <v>22.126269376889255</v>
      </c>
      <c r="Y339" s="325">
        <v>246.05337319505952</v>
      </c>
    </row>
    <row r="340" spans="1:25" ht="15">
      <c r="A340" s="321">
        <v>2017</v>
      </c>
      <c r="B340" s="5" t="s">
        <v>507</v>
      </c>
      <c r="C340" s="5" t="s">
        <v>116</v>
      </c>
      <c r="D340" s="5" t="s">
        <v>126</v>
      </c>
      <c r="E340" s="5" t="s">
        <v>272</v>
      </c>
      <c r="F340" s="5" t="s">
        <v>118</v>
      </c>
      <c r="G340" s="5" t="s">
        <v>136</v>
      </c>
      <c r="H340" s="3">
        <v>149.98189068344323</v>
      </c>
      <c r="I340" s="3">
        <v>0</v>
      </c>
      <c r="J340" s="325">
        <v>149.98189068344323</v>
      </c>
      <c r="K340" s="3">
        <v>212.99440711823945</v>
      </c>
      <c r="L340" s="3">
        <v>62.684580811776755</v>
      </c>
      <c r="M340" s="325">
        <v>275.6789879300162</v>
      </c>
      <c r="N340" s="3">
        <v>31.106802579409308</v>
      </c>
      <c r="O340" s="3">
        <v>163.8172879990279</v>
      </c>
      <c r="P340" s="3">
        <v>24.736901425882916</v>
      </c>
      <c r="Q340" s="3">
        <v>29.03549093035167</v>
      </c>
      <c r="R340" s="3">
        <v>94.30492426264541</v>
      </c>
      <c r="S340" s="3">
        <v>68.9975029373413</v>
      </c>
      <c r="T340" s="3">
        <v>63.94292635825851</v>
      </c>
      <c r="U340" s="3">
        <v>20.97574816261282</v>
      </c>
      <c r="V340" s="325">
        <v>496.9175846555299</v>
      </c>
      <c r="W340" s="325">
        <v>922.5784632689893</v>
      </c>
      <c r="X340" s="3">
        <v>91.16011081973268</v>
      </c>
      <c r="Y340" s="325">
        <v>1013.738574088722</v>
      </c>
    </row>
    <row r="341" spans="1:25" ht="15">
      <c r="A341" s="321">
        <v>2017</v>
      </c>
      <c r="B341" s="5" t="s">
        <v>507</v>
      </c>
      <c r="C341" s="5" t="s">
        <v>116</v>
      </c>
      <c r="D341" s="5" t="s">
        <v>117</v>
      </c>
      <c r="E341" s="5" t="s">
        <v>273</v>
      </c>
      <c r="F341" s="5" t="s">
        <v>118</v>
      </c>
      <c r="G341" s="5" t="s">
        <v>137</v>
      </c>
      <c r="H341" s="3">
        <v>22.730038210500922</v>
      </c>
      <c r="I341" s="3">
        <v>0</v>
      </c>
      <c r="J341" s="325">
        <v>22.730038210500922</v>
      </c>
      <c r="K341" s="3">
        <v>0.8360578708448582</v>
      </c>
      <c r="L341" s="3">
        <v>12.025839730282135</v>
      </c>
      <c r="M341" s="325">
        <v>12.861897601126993</v>
      </c>
      <c r="N341" s="3">
        <v>1.4248353850443058</v>
      </c>
      <c r="O341" s="3">
        <v>11.291340963588183</v>
      </c>
      <c r="P341" s="3">
        <v>8.59138479872158</v>
      </c>
      <c r="Q341" s="3">
        <v>1.8085050253215995</v>
      </c>
      <c r="R341" s="3">
        <v>7.580682985969365</v>
      </c>
      <c r="S341" s="3">
        <v>14.807464759805038</v>
      </c>
      <c r="T341" s="3">
        <v>16.89725037724127</v>
      </c>
      <c r="U341" s="3">
        <v>1.7368678870299754</v>
      </c>
      <c r="V341" s="325">
        <v>64.13833218272131</v>
      </c>
      <c r="W341" s="325">
        <v>99.73026799434923</v>
      </c>
      <c r="X341" s="3">
        <v>9.85436214306663</v>
      </c>
      <c r="Y341" s="325">
        <v>109.58463013741587</v>
      </c>
    </row>
    <row r="342" spans="1:25" ht="15">
      <c r="A342" s="321">
        <v>2017</v>
      </c>
      <c r="B342" s="5" t="s">
        <v>507</v>
      </c>
      <c r="C342" s="5" t="s">
        <v>116</v>
      </c>
      <c r="D342" s="5" t="s">
        <v>126</v>
      </c>
      <c r="E342" s="5" t="s">
        <v>274</v>
      </c>
      <c r="F342" s="5" t="s">
        <v>118</v>
      </c>
      <c r="G342" s="5" t="s">
        <v>138</v>
      </c>
      <c r="H342" s="3">
        <v>51.41828590000945</v>
      </c>
      <c r="I342" s="3">
        <v>0.4282682970816296</v>
      </c>
      <c r="J342" s="325">
        <v>51.84655419709108</v>
      </c>
      <c r="K342" s="3">
        <v>1395.8620834468138</v>
      </c>
      <c r="L342" s="3">
        <v>245.64359801191426</v>
      </c>
      <c r="M342" s="325">
        <v>1641.505681458728</v>
      </c>
      <c r="N342" s="3">
        <v>98.63214164153186</v>
      </c>
      <c r="O342" s="3">
        <v>529.600147684618</v>
      </c>
      <c r="P342" s="3">
        <v>29.48541092678786</v>
      </c>
      <c r="Q342" s="3">
        <v>37.97787298323455</v>
      </c>
      <c r="R342" s="3">
        <v>230.69156662000682</v>
      </c>
      <c r="S342" s="3">
        <v>257.68615305691134</v>
      </c>
      <c r="T342" s="3">
        <v>258.75909603734056</v>
      </c>
      <c r="U342" s="3">
        <v>42.316153714876904</v>
      </c>
      <c r="V342" s="325">
        <v>1485.1485426653078</v>
      </c>
      <c r="W342" s="325">
        <v>3178.5007783211267</v>
      </c>
      <c r="X342" s="3">
        <v>314.0681196542083</v>
      </c>
      <c r="Y342" s="325">
        <v>3492.568897975335</v>
      </c>
    </row>
    <row r="343" spans="1:25" ht="15">
      <c r="A343" s="321">
        <v>2017</v>
      </c>
      <c r="B343" s="5" t="s">
        <v>507</v>
      </c>
      <c r="C343" s="5" t="s">
        <v>116</v>
      </c>
      <c r="D343" s="5" t="s">
        <v>120</v>
      </c>
      <c r="E343" s="5" t="s">
        <v>275</v>
      </c>
      <c r="F343" s="5" t="s">
        <v>118</v>
      </c>
      <c r="G343" s="5" t="s">
        <v>139</v>
      </c>
      <c r="H343" s="3">
        <v>18.38673026290134</v>
      </c>
      <c r="I343" s="3">
        <v>0.5012219522879242</v>
      </c>
      <c r="J343" s="325">
        <v>18.887952215189266</v>
      </c>
      <c r="K343" s="3">
        <v>27.43952350709748</v>
      </c>
      <c r="L343" s="3">
        <v>30.43355778656399</v>
      </c>
      <c r="M343" s="325">
        <v>57.87308129366147</v>
      </c>
      <c r="N343" s="3">
        <v>524.3371629339871</v>
      </c>
      <c r="O343" s="3">
        <v>20.832364174087648</v>
      </c>
      <c r="P343" s="3">
        <v>12.107523957245068</v>
      </c>
      <c r="Q343" s="3">
        <v>2.522619802425812</v>
      </c>
      <c r="R343" s="3">
        <v>13.298615850394622</v>
      </c>
      <c r="S343" s="3">
        <v>16.33126188387182</v>
      </c>
      <c r="T343" s="3">
        <v>19.143216534436036</v>
      </c>
      <c r="U343" s="3">
        <v>2.641566633868706</v>
      </c>
      <c r="V343" s="325">
        <v>611.2143317703168</v>
      </c>
      <c r="W343" s="325">
        <v>687.9753652791675</v>
      </c>
      <c r="X343" s="3">
        <v>67.97894492125096</v>
      </c>
      <c r="Y343" s="325">
        <v>755.9543102004184</v>
      </c>
    </row>
    <row r="344" spans="1:25" ht="15">
      <c r="A344" s="321">
        <v>2017</v>
      </c>
      <c r="B344" s="5" t="s">
        <v>507</v>
      </c>
      <c r="C344" s="5" t="s">
        <v>116</v>
      </c>
      <c r="D344" s="5" t="s">
        <v>123</v>
      </c>
      <c r="E344" s="5" t="s">
        <v>276</v>
      </c>
      <c r="F344" s="5" t="s">
        <v>118</v>
      </c>
      <c r="G344" s="5" t="s">
        <v>140</v>
      </c>
      <c r="H344" s="3">
        <v>5.004908065133092</v>
      </c>
      <c r="I344" s="3">
        <v>0.12257755739392717</v>
      </c>
      <c r="J344" s="325">
        <v>5.127485622527019</v>
      </c>
      <c r="K344" s="3">
        <v>1.2548772073114012</v>
      </c>
      <c r="L344" s="3">
        <v>4.743336339245079</v>
      </c>
      <c r="M344" s="325">
        <v>5.998213546556481</v>
      </c>
      <c r="N344" s="3">
        <v>1.3083217086656207</v>
      </c>
      <c r="O344" s="3">
        <v>6.617631804327118</v>
      </c>
      <c r="P344" s="3">
        <v>23.679675497524375</v>
      </c>
      <c r="Q344" s="3">
        <v>1.3261584560346722</v>
      </c>
      <c r="R344" s="3">
        <v>6.834116888263295</v>
      </c>
      <c r="S344" s="3">
        <v>5.396964105925163</v>
      </c>
      <c r="T344" s="3">
        <v>12.602206415016816</v>
      </c>
      <c r="U344" s="3">
        <v>1.4800640485969292</v>
      </c>
      <c r="V344" s="325">
        <v>59.24513892435399</v>
      </c>
      <c r="W344" s="325">
        <v>70.37083809343748</v>
      </c>
      <c r="X344" s="3">
        <v>6.953352646391499</v>
      </c>
      <c r="Y344" s="325">
        <v>77.32419073982898</v>
      </c>
    </row>
    <row r="345" spans="1:25" ht="15">
      <c r="A345" s="321">
        <v>2017</v>
      </c>
      <c r="B345" s="5" t="s">
        <v>507</v>
      </c>
      <c r="C345" s="5" t="s">
        <v>116</v>
      </c>
      <c r="D345" s="5" t="s">
        <v>123</v>
      </c>
      <c r="E345" s="5" t="s">
        <v>277</v>
      </c>
      <c r="F345" s="5" t="s">
        <v>118</v>
      </c>
      <c r="G345" s="5" t="s">
        <v>141</v>
      </c>
      <c r="H345" s="3">
        <v>7.092028161200279</v>
      </c>
      <c r="I345" s="3">
        <v>0.7499521342242579</v>
      </c>
      <c r="J345" s="325">
        <v>7.841980295424537</v>
      </c>
      <c r="K345" s="3">
        <v>2.7377529657553783</v>
      </c>
      <c r="L345" s="3">
        <v>8.084393310153079</v>
      </c>
      <c r="M345" s="325">
        <v>10.822146275908457</v>
      </c>
      <c r="N345" s="3">
        <v>3.4410378854867147</v>
      </c>
      <c r="O345" s="3">
        <v>18.4879614155131</v>
      </c>
      <c r="P345" s="3">
        <v>6.191643960726698</v>
      </c>
      <c r="Q345" s="3">
        <v>2.8670716533217675</v>
      </c>
      <c r="R345" s="3">
        <v>10.114589894472662</v>
      </c>
      <c r="S345" s="3">
        <v>26.568578769423365</v>
      </c>
      <c r="T345" s="3">
        <v>19.85828433189622</v>
      </c>
      <c r="U345" s="3">
        <v>3.5934176864741887</v>
      </c>
      <c r="V345" s="325">
        <v>91.12258559731471</v>
      </c>
      <c r="W345" s="325">
        <v>109.7867121686477</v>
      </c>
      <c r="X345" s="3">
        <v>10.848040840196822</v>
      </c>
      <c r="Y345" s="325">
        <v>120.63475300884451</v>
      </c>
    </row>
    <row r="346" spans="1:25" ht="15">
      <c r="A346" s="321">
        <v>2017</v>
      </c>
      <c r="B346" s="5" t="s">
        <v>507</v>
      </c>
      <c r="C346" s="5" t="s">
        <v>116</v>
      </c>
      <c r="D346" s="5" t="s">
        <v>120</v>
      </c>
      <c r="E346" s="5" t="s">
        <v>278</v>
      </c>
      <c r="F346" s="5" t="s">
        <v>118</v>
      </c>
      <c r="G346" s="5" t="s">
        <v>142</v>
      </c>
      <c r="H346" s="3">
        <v>8.479742368069642</v>
      </c>
      <c r="I346" s="3">
        <v>0</v>
      </c>
      <c r="J346" s="325">
        <v>8.479742368069642</v>
      </c>
      <c r="K346" s="3">
        <v>1.3968662018130307</v>
      </c>
      <c r="L346" s="3">
        <v>15.675522843829627</v>
      </c>
      <c r="M346" s="325">
        <v>17.07238904564266</v>
      </c>
      <c r="N346" s="3">
        <v>122.9953247060787</v>
      </c>
      <c r="O346" s="3">
        <v>8.351903708816389</v>
      </c>
      <c r="P346" s="3">
        <v>6.2234553855525085</v>
      </c>
      <c r="Q346" s="3">
        <v>1.2891953743437004</v>
      </c>
      <c r="R346" s="3">
        <v>7.366459485215987</v>
      </c>
      <c r="S346" s="3">
        <v>4.3492733172958005</v>
      </c>
      <c r="T346" s="3">
        <v>8.022799941819082</v>
      </c>
      <c r="U346" s="3">
        <v>1.3540369847016498</v>
      </c>
      <c r="V346" s="325">
        <v>159.9524489038238</v>
      </c>
      <c r="W346" s="325">
        <v>185.50458031753612</v>
      </c>
      <c r="X346" s="3">
        <v>18.329734296414088</v>
      </c>
      <c r="Y346" s="325">
        <v>203.8343146139502</v>
      </c>
    </row>
    <row r="347" spans="1:25" ht="15">
      <c r="A347" s="321">
        <v>2017</v>
      </c>
      <c r="B347" s="5" t="s">
        <v>507</v>
      </c>
      <c r="C347" s="5" t="s">
        <v>116</v>
      </c>
      <c r="D347" s="5" t="s">
        <v>126</v>
      </c>
      <c r="E347" s="5" t="s">
        <v>279</v>
      </c>
      <c r="F347" s="5" t="s">
        <v>118</v>
      </c>
      <c r="G347" s="5" t="s">
        <v>143</v>
      </c>
      <c r="H347" s="3">
        <v>67.54353333565736</v>
      </c>
      <c r="I347" s="3">
        <v>0</v>
      </c>
      <c r="J347" s="325">
        <v>67.54353333565736</v>
      </c>
      <c r="K347" s="3">
        <v>4.512097451916609</v>
      </c>
      <c r="L347" s="3">
        <v>13.821013113800902</v>
      </c>
      <c r="M347" s="325">
        <v>18.33311056571751</v>
      </c>
      <c r="N347" s="3">
        <v>3.687980361485443</v>
      </c>
      <c r="O347" s="3">
        <v>19.041247184107338</v>
      </c>
      <c r="P347" s="3">
        <v>44.15395821747521</v>
      </c>
      <c r="Q347" s="3">
        <v>1.8196248373153863</v>
      </c>
      <c r="R347" s="3">
        <v>22.24625756252654</v>
      </c>
      <c r="S347" s="3">
        <v>11.617090910543137</v>
      </c>
      <c r="T347" s="3">
        <v>23.034194985414327</v>
      </c>
      <c r="U347" s="3">
        <v>5.9867747098832735</v>
      </c>
      <c r="V347" s="325">
        <v>131.58712876875066</v>
      </c>
      <c r="W347" s="325">
        <v>217.46377267012554</v>
      </c>
      <c r="X347" s="3">
        <v>21.487626695341422</v>
      </c>
      <c r="Y347" s="325">
        <v>238.95139936546695</v>
      </c>
    </row>
    <row r="348" spans="1:25" ht="15">
      <c r="A348" s="321">
        <v>2017</v>
      </c>
      <c r="B348" s="5" t="s">
        <v>507</v>
      </c>
      <c r="C348" s="5" t="s">
        <v>116</v>
      </c>
      <c r="D348" s="5" t="s">
        <v>117</v>
      </c>
      <c r="E348" s="5" t="s">
        <v>280</v>
      </c>
      <c r="F348" s="5" t="s">
        <v>118</v>
      </c>
      <c r="G348" s="5" t="s">
        <v>144</v>
      </c>
      <c r="H348" s="3">
        <v>144.53621099844304</v>
      </c>
      <c r="I348" s="3">
        <v>9.861227847474083</v>
      </c>
      <c r="J348" s="325">
        <v>154.39743884591712</v>
      </c>
      <c r="K348" s="3">
        <v>286.8013757577015</v>
      </c>
      <c r="L348" s="3">
        <v>20.454347088812938</v>
      </c>
      <c r="M348" s="325">
        <v>307.25572284651446</v>
      </c>
      <c r="N348" s="3">
        <v>29.958236300392088</v>
      </c>
      <c r="O348" s="3">
        <v>60.94278549107035</v>
      </c>
      <c r="P348" s="3">
        <v>10.414470798929571</v>
      </c>
      <c r="Q348" s="3">
        <v>11.042703571879093</v>
      </c>
      <c r="R348" s="3">
        <v>39.83484112334408</v>
      </c>
      <c r="S348" s="3">
        <v>55.311739001788396</v>
      </c>
      <c r="T348" s="3">
        <v>63.6894926598572</v>
      </c>
      <c r="U348" s="3">
        <v>8.507049802815981</v>
      </c>
      <c r="V348" s="325">
        <v>279.7013187500767</v>
      </c>
      <c r="W348" s="325">
        <v>741.3544804425082</v>
      </c>
      <c r="X348" s="3">
        <v>73.2533429778753</v>
      </c>
      <c r="Y348" s="325">
        <v>814.6078234203835</v>
      </c>
    </row>
    <row r="349" spans="1:25" ht="15">
      <c r="A349" s="321">
        <v>2017</v>
      </c>
      <c r="B349" s="5" t="s">
        <v>507</v>
      </c>
      <c r="C349" s="5" t="s">
        <v>145</v>
      </c>
      <c r="D349" s="5" t="s">
        <v>146</v>
      </c>
      <c r="E349" s="5" t="s">
        <v>281</v>
      </c>
      <c r="F349" s="5" t="s">
        <v>147</v>
      </c>
      <c r="G349" s="5" t="s">
        <v>148</v>
      </c>
      <c r="H349" s="3">
        <v>49.74499916570055</v>
      </c>
      <c r="I349" s="3">
        <v>0.9362331329282156</v>
      </c>
      <c r="J349" s="325">
        <v>50.681232298628764</v>
      </c>
      <c r="K349" s="3">
        <v>144.10583600508295</v>
      </c>
      <c r="L349" s="3">
        <v>47.60288398106607</v>
      </c>
      <c r="M349" s="325">
        <v>191.70871998614902</v>
      </c>
      <c r="N349" s="3">
        <v>21.535278365975753</v>
      </c>
      <c r="O349" s="3">
        <v>55.10733063821687</v>
      </c>
      <c r="P349" s="3">
        <v>12.864973556436384</v>
      </c>
      <c r="Q349" s="3">
        <v>9.838750703750271</v>
      </c>
      <c r="R349" s="3">
        <v>32.735283997876294</v>
      </c>
      <c r="S349" s="3">
        <v>38.28567427778142</v>
      </c>
      <c r="T349" s="3">
        <v>45.048023839132156</v>
      </c>
      <c r="U349" s="3">
        <v>10.743505222741458</v>
      </c>
      <c r="V349" s="325">
        <v>226.1588206019106</v>
      </c>
      <c r="W349" s="325">
        <v>468.54877288668837</v>
      </c>
      <c r="X349" s="3">
        <v>46.297371726470466</v>
      </c>
      <c r="Y349" s="325">
        <v>514.8461446131588</v>
      </c>
    </row>
    <row r="350" spans="1:25" ht="15">
      <c r="A350" s="321">
        <v>2017</v>
      </c>
      <c r="B350" s="5" t="s">
        <v>507</v>
      </c>
      <c r="C350" s="5" t="s">
        <v>145</v>
      </c>
      <c r="D350" s="5" t="s">
        <v>149</v>
      </c>
      <c r="E350" s="5" t="s">
        <v>282</v>
      </c>
      <c r="F350" s="5" t="s">
        <v>147</v>
      </c>
      <c r="G350" s="5" t="s">
        <v>150</v>
      </c>
      <c r="H350" s="3">
        <v>151.4479476138075</v>
      </c>
      <c r="I350" s="3">
        <v>0.8837442149254287</v>
      </c>
      <c r="J350" s="325">
        <v>152.33169182873291</v>
      </c>
      <c r="K350" s="3">
        <v>89.5972598028778</v>
      </c>
      <c r="L350" s="3">
        <v>119.52590753773686</v>
      </c>
      <c r="M350" s="325">
        <v>209.12316734061466</v>
      </c>
      <c r="N350" s="3">
        <v>12.953023569916267</v>
      </c>
      <c r="O350" s="3">
        <v>108.53412808087381</v>
      </c>
      <c r="P350" s="3">
        <v>10.88121682994518</v>
      </c>
      <c r="Q350" s="3">
        <v>21.639306823887733</v>
      </c>
      <c r="R350" s="3">
        <v>30.504803019083116</v>
      </c>
      <c r="S350" s="3">
        <v>48.34814419002792</v>
      </c>
      <c r="T350" s="3">
        <v>70.93424294323799</v>
      </c>
      <c r="U350" s="3">
        <v>12.131371504347474</v>
      </c>
      <c r="V350" s="325">
        <v>315.9262369613195</v>
      </c>
      <c r="W350" s="325">
        <v>677.3810961306671</v>
      </c>
      <c r="X350" s="3">
        <v>66.93212366096563</v>
      </c>
      <c r="Y350" s="325">
        <v>744.3132197916327</v>
      </c>
    </row>
    <row r="351" spans="1:25" ht="15">
      <c r="A351" s="321">
        <v>2017</v>
      </c>
      <c r="B351" s="5" t="s">
        <v>507</v>
      </c>
      <c r="C351" s="5" t="s">
        <v>145</v>
      </c>
      <c r="D351" s="5" t="s">
        <v>146</v>
      </c>
      <c r="E351" s="5" t="s">
        <v>283</v>
      </c>
      <c r="F351" s="5" t="s">
        <v>147</v>
      </c>
      <c r="G351" s="5" t="s">
        <v>151</v>
      </c>
      <c r="H351" s="3">
        <v>31.711476250080654</v>
      </c>
      <c r="I351" s="3">
        <v>0.8735823207346449</v>
      </c>
      <c r="J351" s="325">
        <v>32.5850585708153</v>
      </c>
      <c r="K351" s="3">
        <v>5.5951406779161195</v>
      </c>
      <c r="L351" s="3">
        <v>1.4391991082748605</v>
      </c>
      <c r="M351" s="325">
        <v>7.03433978619098</v>
      </c>
      <c r="N351" s="3">
        <v>2.764416806348589</v>
      </c>
      <c r="O351" s="3">
        <v>11.878685863111002</v>
      </c>
      <c r="P351" s="3">
        <v>3.7036918060959434</v>
      </c>
      <c r="Q351" s="3">
        <v>1.1156074908917386</v>
      </c>
      <c r="R351" s="3">
        <v>3.5988755850339316</v>
      </c>
      <c r="S351" s="3">
        <v>5.847096126131798</v>
      </c>
      <c r="T351" s="3">
        <v>10.845139820604194</v>
      </c>
      <c r="U351" s="3">
        <v>1.8140273850715114</v>
      </c>
      <c r="V351" s="325">
        <v>41.56754088328871</v>
      </c>
      <c r="W351" s="325">
        <v>81.18693924029498</v>
      </c>
      <c r="X351" s="3">
        <v>8.022093158381413</v>
      </c>
      <c r="Y351" s="325">
        <v>89.20903239867638</v>
      </c>
    </row>
    <row r="352" spans="1:25" ht="15">
      <c r="A352" s="321">
        <v>2017</v>
      </c>
      <c r="B352" s="5" t="s">
        <v>507</v>
      </c>
      <c r="C352" s="5" t="s">
        <v>145</v>
      </c>
      <c r="D352" s="5" t="s">
        <v>149</v>
      </c>
      <c r="E352" s="5" t="s">
        <v>284</v>
      </c>
      <c r="F352" s="5" t="s">
        <v>147</v>
      </c>
      <c r="G352" s="5" t="s">
        <v>152</v>
      </c>
      <c r="H352" s="3">
        <v>73.87519697577035</v>
      </c>
      <c r="I352" s="3">
        <v>0</v>
      </c>
      <c r="J352" s="325">
        <v>73.87519697577035</v>
      </c>
      <c r="K352" s="3">
        <v>5.933953745643952</v>
      </c>
      <c r="L352" s="3">
        <v>7.803340963298861</v>
      </c>
      <c r="M352" s="325">
        <v>13.737294708942812</v>
      </c>
      <c r="N352" s="3">
        <v>2.7407134936971875</v>
      </c>
      <c r="O352" s="3">
        <v>19.383587933420493</v>
      </c>
      <c r="P352" s="3">
        <v>5.819994720536585</v>
      </c>
      <c r="Q352" s="3">
        <v>3.215240394670121</v>
      </c>
      <c r="R352" s="3">
        <v>8.68940589374372</v>
      </c>
      <c r="S352" s="3">
        <v>10.54075766580455</v>
      </c>
      <c r="T352" s="3">
        <v>18.290218510447083</v>
      </c>
      <c r="U352" s="3">
        <v>3.4076506849871593</v>
      </c>
      <c r="V352" s="325">
        <v>72.0875692973069</v>
      </c>
      <c r="W352" s="325">
        <v>159.70006098202006</v>
      </c>
      <c r="X352" s="3">
        <v>15.779986024662241</v>
      </c>
      <c r="Y352" s="325">
        <v>175.4800470066823</v>
      </c>
    </row>
    <row r="353" spans="1:25" ht="15">
      <c r="A353" s="321">
        <v>2017</v>
      </c>
      <c r="B353" s="5" t="s">
        <v>507</v>
      </c>
      <c r="C353" s="5" t="s">
        <v>145</v>
      </c>
      <c r="D353" s="5" t="s">
        <v>153</v>
      </c>
      <c r="E353" s="5" t="s">
        <v>285</v>
      </c>
      <c r="F353" s="5" t="s">
        <v>147</v>
      </c>
      <c r="G353" s="5" t="s">
        <v>154</v>
      </c>
      <c r="H353" s="3">
        <v>99.03015755460251</v>
      </c>
      <c r="I353" s="3">
        <v>0</v>
      </c>
      <c r="J353" s="325">
        <v>99.03015755460251</v>
      </c>
      <c r="K353" s="3">
        <v>8.442440441126951</v>
      </c>
      <c r="L353" s="3">
        <v>10.22580629574994</v>
      </c>
      <c r="M353" s="325">
        <v>18.668246736876892</v>
      </c>
      <c r="N353" s="3">
        <v>4.798620189292061</v>
      </c>
      <c r="O353" s="3">
        <v>18.7502134558573</v>
      </c>
      <c r="P353" s="3">
        <v>6.258970414474694</v>
      </c>
      <c r="Q353" s="3">
        <v>5.262324569085206</v>
      </c>
      <c r="R353" s="3">
        <v>14.393097977950987</v>
      </c>
      <c r="S353" s="3">
        <v>14.72744001476834</v>
      </c>
      <c r="T353" s="3">
        <v>33.37653354895839</v>
      </c>
      <c r="U353" s="3">
        <v>5.031902039418527</v>
      </c>
      <c r="V353" s="325">
        <v>102.59910220980551</v>
      </c>
      <c r="W353" s="325">
        <v>220.29750650128491</v>
      </c>
      <c r="X353" s="3">
        <v>21.767628343295346</v>
      </c>
      <c r="Y353" s="325">
        <v>242.06513484458026</v>
      </c>
    </row>
    <row r="354" spans="1:25" ht="15">
      <c r="A354" s="321">
        <v>2017</v>
      </c>
      <c r="B354" s="5" t="s">
        <v>507</v>
      </c>
      <c r="C354" s="5" t="s">
        <v>145</v>
      </c>
      <c r="D354" s="5" t="s">
        <v>155</v>
      </c>
      <c r="E354" s="5" t="s">
        <v>286</v>
      </c>
      <c r="F354" s="5" t="s">
        <v>147</v>
      </c>
      <c r="G354" s="5" t="s">
        <v>156</v>
      </c>
      <c r="H354" s="3">
        <v>17.928220598277292</v>
      </c>
      <c r="I354" s="3">
        <v>0</v>
      </c>
      <c r="J354" s="325">
        <v>17.928220598277292</v>
      </c>
      <c r="K354" s="3">
        <v>0.6197625594099269</v>
      </c>
      <c r="L354" s="3">
        <v>4.869885450738745</v>
      </c>
      <c r="M354" s="325">
        <v>5.489648010148672</v>
      </c>
      <c r="N354" s="3">
        <v>1.7879190904170703</v>
      </c>
      <c r="O354" s="3">
        <v>7.044701393191975</v>
      </c>
      <c r="P354" s="3">
        <v>6.3177350211528145</v>
      </c>
      <c r="Q354" s="3">
        <v>1.524313804469593</v>
      </c>
      <c r="R354" s="3">
        <v>3.4007480058821664</v>
      </c>
      <c r="S354" s="3">
        <v>5.47754617228282</v>
      </c>
      <c r="T354" s="3">
        <v>11.095118270197148</v>
      </c>
      <c r="U354" s="3">
        <v>1.3094004808333994</v>
      </c>
      <c r="V354" s="325">
        <v>37.957482238426984</v>
      </c>
      <c r="W354" s="325">
        <v>61.375350846852946</v>
      </c>
      <c r="X354" s="3">
        <v>6.064507256081265</v>
      </c>
      <c r="Y354" s="325">
        <v>67.43985810293421</v>
      </c>
    </row>
    <row r="355" spans="1:25" ht="15">
      <c r="A355" s="321">
        <v>2017</v>
      </c>
      <c r="B355" s="5" t="s">
        <v>507</v>
      </c>
      <c r="C355" s="5" t="s">
        <v>145</v>
      </c>
      <c r="D355" s="5" t="s">
        <v>149</v>
      </c>
      <c r="E355" s="5" t="s">
        <v>287</v>
      </c>
      <c r="F355" s="5" t="s">
        <v>147</v>
      </c>
      <c r="G355" s="5" t="s">
        <v>157</v>
      </c>
      <c r="H355" s="3">
        <v>105.08878954106999</v>
      </c>
      <c r="I355" s="3">
        <v>0</v>
      </c>
      <c r="J355" s="325">
        <v>105.08878954106999</v>
      </c>
      <c r="K355" s="3">
        <v>10.724980710552348</v>
      </c>
      <c r="L355" s="3">
        <v>17.67916929792132</v>
      </c>
      <c r="M355" s="325">
        <v>28.404150008473668</v>
      </c>
      <c r="N355" s="3">
        <v>9.201603549045844</v>
      </c>
      <c r="O355" s="3">
        <v>67.44163279334387</v>
      </c>
      <c r="P355" s="3">
        <v>7.515908838635302</v>
      </c>
      <c r="Q355" s="3">
        <v>6.706711926998959</v>
      </c>
      <c r="R355" s="3">
        <v>23.49644644901717</v>
      </c>
      <c r="S355" s="3">
        <v>26.051922336433474</v>
      </c>
      <c r="T355" s="3">
        <v>55.55127703163034</v>
      </c>
      <c r="U355" s="3">
        <v>7.486248122006069</v>
      </c>
      <c r="V355" s="325">
        <v>203.45175104711103</v>
      </c>
      <c r="W355" s="325">
        <v>336.9446905966547</v>
      </c>
      <c r="X355" s="3">
        <v>33.2935534025749</v>
      </c>
      <c r="Y355" s="325">
        <v>370.2382439992296</v>
      </c>
    </row>
    <row r="356" spans="1:25" ht="15">
      <c r="A356" s="321">
        <v>2017</v>
      </c>
      <c r="B356" s="5" t="s">
        <v>507</v>
      </c>
      <c r="C356" s="5" t="s">
        <v>145</v>
      </c>
      <c r="D356" s="5" t="s">
        <v>153</v>
      </c>
      <c r="E356" s="5" t="s">
        <v>288</v>
      </c>
      <c r="F356" s="5" t="s">
        <v>147</v>
      </c>
      <c r="G356" s="5" t="s">
        <v>158</v>
      </c>
      <c r="H356" s="3">
        <v>123.11449841093095</v>
      </c>
      <c r="I356" s="3">
        <v>0</v>
      </c>
      <c r="J356" s="325">
        <v>123.11449841093095</v>
      </c>
      <c r="K356" s="3">
        <v>11.02244337975612</v>
      </c>
      <c r="L356" s="3">
        <v>13.009380201297025</v>
      </c>
      <c r="M356" s="325">
        <v>24.031823581053146</v>
      </c>
      <c r="N356" s="3">
        <v>8.587601532795178</v>
      </c>
      <c r="O356" s="3">
        <v>29.36932819925081</v>
      </c>
      <c r="P356" s="3">
        <v>10.641368613611402</v>
      </c>
      <c r="Q356" s="3">
        <v>6.786773177340765</v>
      </c>
      <c r="R356" s="3">
        <v>15.59070983369528</v>
      </c>
      <c r="S356" s="3">
        <v>17.538477423284483</v>
      </c>
      <c r="T356" s="3">
        <v>32.1724969402211</v>
      </c>
      <c r="U356" s="3">
        <v>6.590590003573589</v>
      </c>
      <c r="V356" s="325">
        <v>127.27734572377261</v>
      </c>
      <c r="W356" s="325">
        <v>274.4236677157567</v>
      </c>
      <c r="X356" s="3">
        <v>27.115842127816947</v>
      </c>
      <c r="Y356" s="325">
        <v>301.5395098435737</v>
      </c>
    </row>
    <row r="357" spans="1:25" ht="15">
      <c r="A357" s="321">
        <v>2017</v>
      </c>
      <c r="B357" s="5" t="s">
        <v>507</v>
      </c>
      <c r="C357" s="5" t="s">
        <v>145</v>
      </c>
      <c r="D357" s="5" t="s">
        <v>146</v>
      </c>
      <c r="E357" s="5" t="s">
        <v>289</v>
      </c>
      <c r="F357" s="5" t="s">
        <v>147</v>
      </c>
      <c r="G357" s="5" t="s">
        <v>159</v>
      </c>
      <c r="H357" s="3">
        <v>114.3850859435257</v>
      </c>
      <c r="I357" s="3">
        <v>1.2468021334193793</v>
      </c>
      <c r="J357" s="325">
        <v>115.63188807694507</v>
      </c>
      <c r="K357" s="3">
        <v>9.456781519049741</v>
      </c>
      <c r="L357" s="3">
        <v>19.348688841744675</v>
      </c>
      <c r="M357" s="325">
        <v>28.805470360794416</v>
      </c>
      <c r="N357" s="3">
        <v>8.552569508843943</v>
      </c>
      <c r="O357" s="3">
        <v>46.14564649076667</v>
      </c>
      <c r="P357" s="3">
        <v>7.830442704009491</v>
      </c>
      <c r="Q357" s="3">
        <v>8.596150261409228</v>
      </c>
      <c r="R357" s="3">
        <v>23.70833162826417</v>
      </c>
      <c r="S357" s="3">
        <v>24.4634195136726</v>
      </c>
      <c r="T357" s="3">
        <v>37.99806781149929</v>
      </c>
      <c r="U357" s="3">
        <v>9.707444464516728</v>
      </c>
      <c r="V357" s="325">
        <v>167.00207238298213</v>
      </c>
      <c r="W357" s="325">
        <v>311.4394308207216</v>
      </c>
      <c r="X357" s="3">
        <v>30.77337501100299</v>
      </c>
      <c r="Y357" s="325">
        <v>342.2128058317246</v>
      </c>
    </row>
    <row r="358" spans="1:25" ht="15">
      <c r="A358" s="321">
        <v>2017</v>
      </c>
      <c r="B358" s="5" t="s">
        <v>507</v>
      </c>
      <c r="C358" s="5" t="s">
        <v>145</v>
      </c>
      <c r="D358" s="5" t="s">
        <v>149</v>
      </c>
      <c r="E358" s="5" t="s">
        <v>290</v>
      </c>
      <c r="F358" s="5" t="s">
        <v>147</v>
      </c>
      <c r="G358" s="5" t="s">
        <v>160</v>
      </c>
      <c r="H358" s="3">
        <v>16.965477653628803</v>
      </c>
      <c r="I358" s="3">
        <v>0</v>
      </c>
      <c r="J358" s="325">
        <v>16.965477653628803</v>
      </c>
      <c r="K358" s="3">
        <v>2.4928318551585495</v>
      </c>
      <c r="L358" s="3">
        <v>3.1097983449955175</v>
      </c>
      <c r="M358" s="325">
        <v>5.602630200154067</v>
      </c>
      <c r="N358" s="3">
        <v>2.020101946747735</v>
      </c>
      <c r="O358" s="3">
        <v>11.253560356933564</v>
      </c>
      <c r="P358" s="3">
        <v>3.1613073734314976</v>
      </c>
      <c r="Q358" s="3">
        <v>1.1940629338279631</v>
      </c>
      <c r="R358" s="3">
        <v>5.320056681184005</v>
      </c>
      <c r="S358" s="3">
        <v>5.1327864433194375</v>
      </c>
      <c r="T358" s="3">
        <v>9.658648619455366</v>
      </c>
      <c r="U358" s="3">
        <v>1.6143367548385368</v>
      </c>
      <c r="V358" s="325">
        <v>39.35486110973812</v>
      </c>
      <c r="W358" s="325">
        <v>61.92296896352099</v>
      </c>
      <c r="X358" s="3">
        <v>6.118617481053855</v>
      </c>
      <c r="Y358" s="325">
        <v>68.04158644457485</v>
      </c>
    </row>
    <row r="359" spans="1:25" ht="15">
      <c r="A359" s="321">
        <v>2017</v>
      </c>
      <c r="B359" s="5" t="s">
        <v>507</v>
      </c>
      <c r="C359" s="5" t="s">
        <v>145</v>
      </c>
      <c r="D359" s="5" t="s">
        <v>149</v>
      </c>
      <c r="E359" s="5" t="s">
        <v>291</v>
      </c>
      <c r="F359" s="5" t="s">
        <v>147</v>
      </c>
      <c r="G359" s="5" t="s">
        <v>161</v>
      </c>
      <c r="H359" s="3">
        <v>47.307061315384246</v>
      </c>
      <c r="I359" s="3">
        <v>0.36149085033826367</v>
      </c>
      <c r="J359" s="325">
        <v>47.66855216572251</v>
      </c>
      <c r="K359" s="3">
        <v>6.342512803071443</v>
      </c>
      <c r="L359" s="3">
        <v>10.140104371520366</v>
      </c>
      <c r="M359" s="325">
        <v>16.48261717459181</v>
      </c>
      <c r="N359" s="3">
        <v>5.12245645139222</v>
      </c>
      <c r="O359" s="3">
        <v>34.341326942560165</v>
      </c>
      <c r="P359" s="3">
        <v>5.301801871387843</v>
      </c>
      <c r="Q359" s="3">
        <v>5.656151149174219</v>
      </c>
      <c r="R359" s="3">
        <v>18.366800031980922</v>
      </c>
      <c r="S359" s="3">
        <v>15.59009536782538</v>
      </c>
      <c r="T359" s="3">
        <v>30.0811904308811</v>
      </c>
      <c r="U359" s="3">
        <v>4.449232252306972</v>
      </c>
      <c r="V359" s="325">
        <v>118.90905449750882</v>
      </c>
      <c r="W359" s="325">
        <v>183.06022383782314</v>
      </c>
      <c r="X359" s="3">
        <v>18.08820708063233</v>
      </c>
      <c r="Y359" s="325">
        <v>201.14843091845546</v>
      </c>
    </row>
    <row r="360" spans="1:25" ht="15">
      <c r="A360" s="321">
        <v>2017</v>
      </c>
      <c r="B360" s="5" t="s">
        <v>507</v>
      </c>
      <c r="C360" s="5" t="s">
        <v>145</v>
      </c>
      <c r="D360" s="5" t="s">
        <v>155</v>
      </c>
      <c r="E360" s="5" t="s">
        <v>292</v>
      </c>
      <c r="F360" s="5" t="s">
        <v>147</v>
      </c>
      <c r="G360" s="5" t="s">
        <v>162</v>
      </c>
      <c r="H360" s="3">
        <v>59.135068914710125</v>
      </c>
      <c r="I360" s="3">
        <v>0</v>
      </c>
      <c r="J360" s="325">
        <v>59.135068914710125</v>
      </c>
      <c r="K360" s="3">
        <v>1.9658259806226652</v>
      </c>
      <c r="L360" s="3">
        <v>13.727810818825658</v>
      </c>
      <c r="M360" s="325">
        <v>15.693636799448322</v>
      </c>
      <c r="N360" s="3">
        <v>21.542718056856412</v>
      </c>
      <c r="O360" s="3">
        <v>25.35341882394207</v>
      </c>
      <c r="P360" s="3">
        <v>4.596503271853836</v>
      </c>
      <c r="Q360" s="3">
        <v>3.9430932923808184</v>
      </c>
      <c r="R360" s="3">
        <v>13.039544645296841</v>
      </c>
      <c r="S360" s="3">
        <v>12.380481889986473</v>
      </c>
      <c r="T360" s="3">
        <v>19.12545767947034</v>
      </c>
      <c r="U360" s="3">
        <v>3.4263066644114595</v>
      </c>
      <c r="V360" s="325">
        <v>103.40752432419823</v>
      </c>
      <c r="W360" s="325">
        <v>178.2362300383567</v>
      </c>
      <c r="X360" s="3">
        <v>17.61154755858489</v>
      </c>
      <c r="Y360" s="325">
        <v>195.84777759694157</v>
      </c>
    </row>
    <row r="361" spans="1:25" ht="15">
      <c r="A361" s="321">
        <v>2017</v>
      </c>
      <c r="B361" s="5" t="s">
        <v>507</v>
      </c>
      <c r="C361" s="5" t="s">
        <v>145</v>
      </c>
      <c r="D361" s="5" t="s">
        <v>155</v>
      </c>
      <c r="E361" s="5" t="s">
        <v>293</v>
      </c>
      <c r="F361" s="5" t="s">
        <v>147</v>
      </c>
      <c r="G361" s="5" t="s">
        <v>163</v>
      </c>
      <c r="H361" s="3">
        <v>4.202673961669947</v>
      </c>
      <c r="I361" s="3">
        <v>0.7928348268481118</v>
      </c>
      <c r="J361" s="325">
        <v>4.995508788518059</v>
      </c>
      <c r="K361" s="3">
        <v>9.170433741625843</v>
      </c>
      <c r="L361" s="3">
        <v>40.214084161267515</v>
      </c>
      <c r="M361" s="325">
        <v>49.38451790289336</v>
      </c>
      <c r="N361" s="3">
        <v>6.734190026698849</v>
      </c>
      <c r="O361" s="3">
        <v>49.351293588299704</v>
      </c>
      <c r="P361" s="3">
        <v>3.7052311555275477</v>
      </c>
      <c r="Q361" s="3">
        <v>2.2505627319654318</v>
      </c>
      <c r="R361" s="3">
        <v>8.223363052320844</v>
      </c>
      <c r="S361" s="3">
        <v>13.559567481079691</v>
      </c>
      <c r="T361" s="3">
        <v>18.888982794231048</v>
      </c>
      <c r="U361" s="3">
        <v>2.87177529524196</v>
      </c>
      <c r="V361" s="325">
        <v>105.58496612536509</v>
      </c>
      <c r="W361" s="325">
        <v>159.96499281677652</v>
      </c>
      <c r="X361" s="3">
        <v>15.806163977408392</v>
      </c>
      <c r="Y361" s="325">
        <v>175.77115679418492</v>
      </c>
    </row>
    <row r="362" spans="1:25" ht="15">
      <c r="A362" s="321">
        <v>2017</v>
      </c>
      <c r="B362" s="5" t="s">
        <v>507</v>
      </c>
      <c r="C362" s="5" t="s">
        <v>145</v>
      </c>
      <c r="D362" s="5" t="s">
        <v>155</v>
      </c>
      <c r="E362" s="5" t="s">
        <v>294</v>
      </c>
      <c r="F362" s="5" t="s">
        <v>147</v>
      </c>
      <c r="G362" s="5" t="s">
        <v>164</v>
      </c>
      <c r="H362" s="3">
        <v>15.338788661019548</v>
      </c>
      <c r="I362" s="3">
        <v>0</v>
      </c>
      <c r="J362" s="325">
        <v>15.338788661019548</v>
      </c>
      <c r="K362" s="3">
        <v>13.741011127308047</v>
      </c>
      <c r="L362" s="3">
        <v>27.160959807628032</v>
      </c>
      <c r="M362" s="325">
        <v>40.90197093493608</v>
      </c>
      <c r="N362" s="3">
        <v>1.409888366678388</v>
      </c>
      <c r="O362" s="3">
        <v>8.874801275472556</v>
      </c>
      <c r="P362" s="3">
        <v>4.53023125756022</v>
      </c>
      <c r="Q362" s="3">
        <v>1.7014693775574932</v>
      </c>
      <c r="R362" s="3">
        <v>6.159191716211885</v>
      </c>
      <c r="S362" s="3">
        <v>7.045099666885196</v>
      </c>
      <c r="T362" s="3">
        <v>13.57067245664864</v>
      </c>
      <c r="U362" s="3">
        <v>2.2198463020160615</v>
      </c>
      <c r="V362" s="325">
        <v>45.51120041903044</v>
      </c>
      <c r="W362" s="325">
        <v>101.75196001498607</v>
      </c>
      <c r="X362" s="3">
        <v>10.054125822777513</v>
      </c>
      <c r="Y362" s="325">
        <v>111.80608583776358</v>
      </c>
    </row>
    <row r="363" spans="1:25" ht="15">
      <c r="A363" s="321">
        <v>2017</v>
      </c>
      <c r="B363" s="5" t="s">
        <v>507</v>
      </c>
      <c r="C363" s="5" t="s">
        <v>145</v>
      </c>
      <c r="D363" s="5" t="s">
        <v>155</v>
      </c>
      <c r="E363" s="5" t="s">
        <v>295</v>
      </c>
      <c r="F363" s="5" t="s">
        <v>147</v>
      </c>
      <c r="G363" s="5" t="s">
        <v>165</v>
      </c>
      <c r="H363" s="3">
        <v>19.39201562621122</v>
      </c>
      <c r="I363" s="3">
        <v>0</v>
      </c>
      <c r="J363" s="325">
        <v>19.39201562621122</v>
      </c>
      <c r="K363" s="3">
        <v>1.411288104613221</v>
      </c>
      <c r="L363" s="3">
        <v>6.769184087966802</v>
      </c>
      <c r="M363" s="325">
        <v>8.180472192580023</v>
      </c>
      <c r="N363" s="3">
        <v>2.633069055533434</v>
      </c>
      <c r="O363" s="3">
        <v>10.079903984525378</v>
      </c>
      <c r="P363" s="3">
        <v>3.693958396770075</v>
      </c>
      <c r="Q363" s="3">
        <v>2.7577831587639894</v>
      </c>
      <c r="R363" s="3">
        <v>7.567055131794687</v>
      </c>
      <c r="S363" s="3">
        <v>7.576097173663111</v>
      </c>
      <c r="T363" s="3">
        <v>18.364022319592035</v>
      </c>
      <c r="U363" s="3">
        <v>2.0930356596774837</v>
      </c>
      <c r="V363" s="325">
        <v>54.764924880320194</v>
      </c>
      <c r="W363" s="325">
        <v>82.33741269911144</v>
      </c>
      <c r="X363" s="3">
        <v>8.135771606531236</v>
      </c>
      <c r="Y363" s="325">
        <v>90.47318430564268</v>
      </c>
    </row>
    <row r="364" spans="1:25" ht="15">
      <c r="A364" s="321">
        <v>2017</v>
      </c>
      <c r="B364" s="5" t="s">
        <v>507</v>
      </c>
      <c r="C364" s="5" t="s">
        <v>145</v>
      </c>
      <c r="D364" s="5" t="s">
        <v>153</v>
      </c>
      <c r="E364" s="5" t="s">
        <v>296</v>
      </c>
      <c r="F364" s="5" t="s">
        <v>147</v>
      </c>
      <c r="G364" s="5" t="s">
        <v>166</v>
      </c>
      <c r="H364" s="3">
        <v>107.07247875294125</v>
      </c>
      <c r="I364" s="3">
        <v>0.5444785467970519</v>
      </c>
      <c r="J364" s="325">
        <v>107.6169572997383</v>
      </c>
      <c r="K364" s="3">
        <v>4.0649916870394405</v>
      </c>
      <c r="L364" s="3">
        <v>17.02518574233753</v>
      </c>
      <c r="M364" s="325">
        <v>21.090177429376972</v>
      </c>
      <c r="N364" s="3">
        <v>18.72388847529818</v>
      </c>
      <c r="O364" s="3">
        <v>33.46567298673068</v>
      </c>
      <c r="P364" s="3">
        <v>6.445107778999452</v>
      </c>
      <c r="Q364" s="3">
        <v>4.798049104430716</v>
      </c>
      <c r="R364" s="3">
        <v>11.046064550134409</v>
      </c>
      <c r="S364" s="3">
        <v>15.178826367761895</v>
      </c>
      <c r="T364" s="3">
        <v>24.63193848914705</v>
      </c>
      <c r="U364" s="3">
        <v>5.353934527442834</v>
      </c>
      <c r="V364" s="325">
        <v>119.64348227994522</v>
      </c>
      <c r="W364" s="325">
        <v>248.3506170090605</v>
      </c>
      <c r="X364" s="3">
        <v>24.53956023260654</v>
      </c>
      <c r="Y364" s="325">
        <v>272.89017724166706</v>
      </c>
    </row>
    <row r="365" spans="1:25" ht="15">
      <c r="A365" s="321">
        <v>2017</v>
      </c>
      <c r="B365" s="5" t="s">
        <v>507</v>
      </c>
      <c r="C365" s="5" t="s">
        <v>145</v>
      </c>
      <c r="D365" s="5" t="s">
        <v>155</v>
      </c>
      <c r="E365" s="5" t="s">
        <v>297</v>
      </c>
      <c r="F365" s="5" t="s">
        <v>147</v>
      </c>
      <c r="G365" s="5" t="s">
        <v>167</v>
      </c>
      <c r="H365" s="3">
        <v>76.23871740231993</v>
      </c>
      <c r="I365" s="3">
        <v>10.147519744060403</v>
      </c>
      <c r="J365" s="325">
        <v>86.38623714638034</v>
      </c>
      <c r="K365" s="3">
        <v>11.095531860712796</v>
      </c>
      <c r="L365" s="3">
        <v>12.765931648060864</v>
      </c>
      <c r="M365" s="325">
        <v>23.86146350877366</v>
      </c>
      <c r="N365" s="3">
        <v>8.143996435762693</v>
      </c>
      <c r="O365" s="3">
        <v>43.061773947824754</v>
      </c>
      <c r="P365" s="3">
        <v>8.583320540504307</v>
      </c>
      <c r="Q365" s="3">
        <v>8.693382426702318</v>
      </c>
      <c r="R365" s="3">
        <v>30.051807166827487</v>
      </c>
      <c r="S365" s="3">
        <v>23.49334700075799</v>
      </c>
      <c r="T365" s="3">
        <v>40.99596388652942</v>
      </c>
      <c r="U365" s="3">
        <v>9.162731381959555</v>
      </c>
      <c r="V365" s="325">
        <v>172.18632278686852</v>
      </c>
      <c r="W365" s="325">
        <v>282.4340234420225</v>
      </c>
      <c r="X365" s="3">
        <v>27.90734653073185</v>
      </c>
      <c r="Y365" s="325">
        <v>310.34136997275436</v>
      </c>
    </row>
    <row r="366" spans="1:25" ht="15">
      <c r="A366" s="321">
        <v>2017</v>
      </c>
      <c r="B366" s="5" t="s">
        <v>507</v>
      </c>
      <c r="C366" s="5" t="s">
        <v>145</v>
      </c>
      <c r="D366" s="5" t="s">
        <v>155</v>
      </c>
      <c r="E366" s="5" t="s">
        <v>298</v>
      </c>
      <c r="F366" s="5" t="s">
        <v>147</v>
      </c>
      <c r="G366" s="5" t="s">
        <v>168</v>
      </c>
      <c r="H366" s="3">
        <v>69.71464554703847</v>
      </c>
      <c r="I366" s="3">
        <v>0</v>
      </c>
      <c r="J366" s="325">
        <v>69.71464554703847</v>
      </c>
      <c r="K366" s="3">
        <v>6.199936727952516</v>
      </c>
      <c r="L366" s="3">
        <v>12.139004891657994</v>
      </c>
      <c r="M366" s="325">
        <v>18.33894161961051</v>
      </c>
      <c r="N366" s="3">
        <v>6.178384218556099</v>
      </c>
      <c r="O366" s="3">
        <v>27.335949835777857</v>
      </c>
      <c r="P366" s="3">
        <v>5.487152868513191</v>
      </c>
      <c r="Q366" s="3">
        <v>5.972767545883658</v>
      </c>
      <c r="R366" s="3">
        <v>17.179172190048128</v>
      </c>
      <c r="S366" s="3">
        <v>16.85735635915144</v>
      </c>
      <c r="T366" s="3">
        <v>34.423666908209405</v>
      </c>
      <c r="U366" s="3">
        <v>5.76510516187559</v>
      </c>
      <c r="V366" s="325">
        <v>119.19955508801539</v>
      </c>
      <c r="W366" s="325">
        <v>207.25314225466434</v>
      </c>
      <c r="X366" s="3">
        <v>20.478712833516983</v>
      </c>
      <c r="Y366" s="325">
        <v>227.73185508818133</v>
      </c>
    </row>
    <row r="367" spans="1:25" ht="15">
      <c r="A367" s="321">
        <v>2017</v>
      </c>
      <c r="B367" s="5" t="s">
        <v>507</v>
      </c>
      <c r="C367" s="5" t="s">
        <v>145</v>
      </c>
      <c r="D367" s="5" t="s">
        <v>155</v>
      </c>
      <c r="E367" s="5" t="s">
        <v>299</v>
      </c>
      <c r="F367" s="5" t="s">
        <v>147</v>
      </c>
      <c r="G367" s="5" t="s">
        <v>169</v>
      </c>
      <c r="H367" s="3">
        <v>39.80918349812056</v>
      </c>
      <c r="I367" s="3">
        <v>0</v>
      </c>
      <c r="J367" s="325">
        <v>39.80918349812056</v>
      </c>
      <c r="K367" s="3">
        <v>1.3010061034090616</v>
      </c>
      <c r="L367" s="3">
        <v>8.027699415795453</v>
      </c>
      <c r="M367" s="325">
        <v>9.328705519204515</v>
      </c>
      <c r="N367" s="3">
        <v>3.2998422282862303</v>
      </c>
      <c r="O367" s="3">
        <v>16.427261720736503</v>
      </c>
      <c r="P367" s="3">
        <v>3.037736922939379</v>
      </c>
      <c r="Q367" s="3">
        <v>2.4998536941245155</v>
      </c>
      <c r="R367" s="3">
        <v>6.740583334100398</v>
      </c>
      <c r="S367" s="3">
        <v>9.371620160047211</v>
      </c>
      <c r="T367" s="3">
        <v>16.855552218794</v>
      </c>
      <c r="U367" s="3">
        <v>2.3127743456471035</v>
      </c>
      <c r="V367" s="325">
        <v>60.54522462467535</v>
      </c>
      <c r="W367" s="325">
        <v>109.68311364200042</v>
      </c>
      <c r="X367" s="3">
        <v>10.837804254859176</v>
      </c>
      <c r="Y367" s="325">
        <v>120.5209178968596</v>
      </c>
    </row>
    <row r="368" spans="1:25" ht="15">
      <c r="A368" s="321">
        <v>2017</v>
      </c>
      <c r="B368" s="5" t="s">
        <v>507</v>
      </c>
      <c r="C368" s="5" t="s">
        <v>145</v>
      </c>
      <c r="D368" s="5" t="s">
        <v>146</v>
      </c>
      <c r="E368" s="5" t="s">
        <v>300</v>
      </c>
      <c r="F368" s="5" t="s">
        <v>147</v>
      </c>
      <c r="G368" s="5" t="s">
        <v>170</v>
      </c>
      <c r="H368" s="3">
        <v>32.851114752826646</v>
      </c>
      <c r="I368" s="3">
        <v>1.545647205229848</v>
      </c>
      <c r="J368" s="325">
        <v>34.396761958056494</v>
      </c>
      <c r="K368" s="3">
        <v>4.208892910080526</v>
      </c>
      <c r="L368" s="3">
        <v>5.377740621844832</v>
      </c>
      <c r="M368" s="325">
        <v>9.586633531925358</v>
      </c>
      <c r="N368" s="3">
        <v>3.8564652837079416</v>
      </c>
      <c r="O368" s="3">
        <v>23.52828155191096</v>
      </c>
      <c r="P368" s="3">
        <v>5.723311823399725</v>
      </c>
      <c r="Q368" s="3">
        <v>2.2595965186164815</v>
      </c>
      <c r="R368" s="3">
        <v>8.914661184795682</v>
      </c>
      <c r="S368" s="3">
        <v>10.9999775591196</v>
      </c>
      <c r="T368" s="3">
        <v>21.454934630453835</v>
      </c>
      <c r="U368" s="3">
        <v>3.6014290823039286</v>
      </c>
      <c r="V368" s="325">
        <v>80.33865763430815</v>
      </c>
      <c r="W368" s="325">
        <v>124.32205312429</v>
      </c>
      <c r="X368" s="3">
        <v>12.284279973314998</v>
      </c>
      <c r="Y368" s="325">
        <v>136.606333097605</v>
      </c>
    </row>
    <row r="369" spans="1:25" ht="15">
      <c r="A369" s="321">
        <v>2017</v>
      </c>
      <c r="B369" s="5" t="s">
        <v>507</v>
      </c>
      <c r="C369" s="5" t="s">
        <v>145</v>
      </c>
      <c r="D369" s="5" t="s">
        <v>153</v>
      </c>
      <c r="E369" s="5" t="s">
        <v>301</v>
      </c>
      <c r="F369" s="5" t="s">
        <v>147</v>
      </c>
      <c r="G369" s="5" t="s">
        <v>171</v>
      </c>
      <c r="H369" s="3">
        <v>226.05334107783594</v>
      </c>
      <c r="I369" s="3">
        <v>1.5117761473717906</v>
      </c>
      <c r="J369" s="325">
        <v>227.56511722520773</v>
      </c>
      <c r="K369" s="3">
        <v>28.281979149819897</v>
      </c>
      <c r="L369" s="3">
        <v>20.321096495842255</v>
      </c>
      <c r="M369" s="325">
        <v>48.60307564566215</v>
      </c>
      <c r="N369" s="3">
        <v>12.37177819912302</v>
      </c>
      <c r="O369" s="3">
        <v>49.39912021990666</v>
      </c>
      <c r="P369" s="3">
        <v>11.41292665711011</v>
      </c>
      <c r="Q369" s="3">
        <v>11.438724948060974</v>
      </c>
      <c r="R369" s="3">
        <v>23.42686617623622</v>
      </c>
      <c r="S369" s="3">
        <v>32.63752209299093</v>
      </c>
      <c r="T369" s="3">
        <v>63.84716778833073</v>
      </c>
      <c r="U369" s="3">
        <v>10.44501038903353</v>
      </c>
      <c r="V369" s="325">
        <v>214.97911647079218</v>
      </c>
      <c r="W369" s="325">
        <v>491.1473093416621</v>
      </c>
      <c r="X369" s="3">
        <v>48.53033636808982</v>
      </c>
      <c r="Y369" s="325">
        <v>539.6776457097519</v>
      </c>
    </row>
    <row r="370" spans="1:25" ht="15">
      <c r="A370" s="321">
        <v>2017</v>
      </c>
      <c r="B370" s="5" t="s">
        <v>507</v>
      </c>
      <c r="C370" s="5" t="s">
        <v>145</v>
      </c>
      <c r="D370" s="5" t="s">
        <v>155</v>
      </c>
      <c r="E370" s="5" t="s">
        <v>302</v>
      </c>
      <c r="F370" s="5" t="s">
        <v>147</v>
      </c>
      <c r="G370" s="5" t="s">
        <v>172</v>
      </c>
      <c r="H370" s="3">
        <v>48.03034039574502</v>
      </c>
      <c r="I370" s="3">
        <v>2.454563711371371</v>
      </c>
      <c r="J370" s="325">
        <v>50.48490410711639</v>
      </c>
      <c r="K370" s="3">
        <v>2.135790991390636</v>
      </c>
      <c r="L370" s="3">
        <v>7.654309032090168</v>
      </c>
      <c r="M370" s="325">
        <v>9.790100023480804</v>
      </c>
      <c r="N370" s="3">
        <v>2.436372141243919</v>
      </c>
      <c r="O370" s="3">
        <v>11.265637948053168</v>
      </c>
      <c r="P370" s="3">
        <v>3.1107268315889303</v>
      </c>
      <c r="Q370" s="3">
        <v>2.1544080171521793</v>
      </c>
      <c r="R370" s="3">
        <v>8.987762520162313</v>
      </c>
      <c r="S370" s="3">
        <v>8.728552746939267</v>
      </c>
      <c r="T370" s="3">
        <v>15.524993641944592</v>
      </c>
      <c r="U370" s="3">
        <v>2.9635951931318503</v>
      </c>
      <c r="V370" s="325">
        <v>55.172049040216216</v>
      </c>
      <c r="W370" s="325">
        <v>115.4470531708134</v>
      </c>
      <c r="X370" s="3">
        <v>11.407339949788609</v>
      </c>
      <c r="Y370" s="325">
        <v>126.85439312060201</v>
      </c>
    </row>
    <row r="371" spans="1:25" ht="15">
      <c r="A371" s="321">
        <v>2017</v>
      </c>
      <c r="B371" s="5" t="s">
        <v>507</v>
      </c>
      <c r="C371" s="5" t="s">
        <v>145</v>
      </c>
      <c r="D371" s="5" t="s">
        <v>146</v>
      </c>
      <c r="E371" s="5" t="s">
        <v>303</v>
      </c>
      <c r="F371" s="5" t="s">
        <v>147</v>
      </c>
      <c r="G371" s="5" t="s">
        <v>173</v>
      </c>
      <c r="H371" s="3">
        <v>47.05928977552105</v>
      </c>
      <c r="I371" s="3">
        <v>1.5895229978550418</v>
      </c>
      <c r="J371" s="325">
        <v>48.64881277337609</v>
      </c>
      <c r="K371" s="3">
        <v>5.783682308280178</v>
      </c>
      <c r="L371" s="3">
        <v>9.463596596697979</v>
      </c>
      <c r="M371" s="325">
        <v>15.247278904978156</v>
      </c>
      <c r="N371" s="3">
        <v>6.652055265134019</v>
      </c>
      <c r="O371" s="3">
        <v>29.805786608405917</v>
      </c>
      <c r="P371" s="3">
        <v>4.368909047308844</v>
      </c>
      <c r="Q371" s="3">
        <v>4.0789751233672344</v>
      </c>
      <c r="R371" s="3">
        <v>15.946060046550368</v>
      </c>
      <c r="S371" s="3">
        <v>15.55082060468191</v>
      </c>
      <c r="T371" s="3">
        <v>26.727887391286284</v>
      </c>
      <c r="U371" s="3">
        <v>4.691827253396557</v>
      </c>
      <c r="V371" s="325">
        <v>107.82232134013114</v>
      </c>
      <c r="W371" s="325">
        <v>171.7184130184854</v>
      </c>
      <c r="X371" s="3">
        <v>16.967521120195148</v>
      </c>
      <c r="Y371" s="325">
        <v>188.68593413868055</v>
      </c>
    </row>
    <row r="372" spans="1:25" ht="15">
      <c r="A372" s="321">
        <v>2017</v>
      </c>
      <c r="B372" s="5" t="s">
        <v>507</v>
      </c>
      <c r="C372" s="5" t="s">
        <v>174</v>
      </c>
      <c r="D372" s="5" t="s">
        <v>175</v>
      </c>
      <c r="E372" s="5" t="s">
        <v>304</v>
      </c>
      <c r="F372" s="5" t="s">
        <v>176</v>
      </c>
      <c r="G372" s="5" t="s">
        <v>177</v>
      </c>
      <c r="H372" s="3">
        <v>556.6051775253801</v>
      </c>
      <c r="I372" s="3">
        <v>3.716512301077614</v>
      </c>
      <c r="J372" s="325">
        <v>560.3216898264577</v>
      </c>
      <c r="K372" s="3">
        <v>85.512502868301</v>
      </c>
      <c r="L372" s="3">
        <v>171.00875151004618</v>
      </c>
      <c r="M372" s="325">
        <v>256.5212543783472</v>
      </c>
      <c r="N372" s="3">
        <v>75.47051621414627</v>
      </c>
      <c r="O372" s="3">
        <v>562.2188954075023</v>
      </c>
      <c r="P372" s="3">
        <v>58.534563626497956</v>
      </c>
      <c r="Q372" s="3">
        <v>64.45936364738549</v>
      </c>
      <c r="R372" s="3">
        <v>121.20018227137083</v>
      </c>
      <c r="S372" s="3">
        <v>186.18143531294893</v>
      </c>
      <c r="T372" s="3">
        <v>282.12416092748936</v>
      </c>
      <c r="U372" s="3">
        <v>37.357414813566315</v>
      </c>
      <c r="V372" s="325">
        <v>1387.5465322209075</v>
      </c>
      <c r="W372" s="325">
        <v>2204.3894764257125</v>
      </c>
      <c r="X372" s="3">
        <v>217.8160416283534</v>
      </c>
      <c r="Y372" s="325">
        <v>2422.205518054066</v>
      </c>
    </row>
    <row r="373" spans="1:25" ht="15">
      <c r="A373" s="321">
        <v>2017</v>
      </c>
      <c r="B373" s="5" t="s">
        <v>507</v>
      </c>
      <c r="C373" s="5" t="s">
        <v>174</v>
      </c>
      <c r="D373" s="5" t="s">
        <v>178</v>
      </c>
      <c r="E373" s="5" t="s">
        <v>305</v>
      </c>
      <c r="F373" s="5" t="s">
        <v>176</v>
      </c>
      <c r="G373" s="5" t="s">
        <v>179</v>
      </c>
      <c r="H373" s="3">
        <v>53.3651203879576</v>
      </c>
      <c r="I373" s="3">
        <v>0</v>
      </c>
      <c r="J373" s="325">
        <v>53.3651203879576</v>
      </c>
      <c r="K373" s="3">
        <v>1.5864369715373183</v>
      </c>
      <c r="L373" s="3">
        <v>22.307372678923763</v>
      </c>
      <c r="M373" s="325">
        <v>23.89380965046108</v>
      </c>
      <c r="N373" s="3">
        <v>9.562264513495649</v>
      </c>
      <c r="O373" s="3">
        <v>29.687482288319167</v>
      </c>
      <c r="P373" s="3">
        <v>18.075475213825744</v>
      </c>
      <c r="Q373" s="3">
        <v>8.972200047746881</v>
      </c>
      <c r="R373" s="3">
        <v>17.00885135279584</v>
      </c>
      <c r="S373" s="3">
        <v>27.213559807375752</v>
      </c>
      <c r="T373" s="3">
        <v>78.52405680784035</v>
      </c>
      <c r="U373" s="3">
        <v>10.34588113750785</v>
      </c>
      <c r="V373" s="325">
        <v>199.38977116890723</v>
      </c>
      <c r="W373" s="325">
        <v>276.64870120732587</v>
      </c>
      <c r="X373" s="3">
        <v>27.335698007554655</v>
      </c>
      <c r="Y373" s="325">
        <v>303.9843992148805</v>
      </c>
    </row>
    <row r="374" spans="1:25" ht="15">
      <c r="A374" s="321">
        <v>2017</v>
      </c>
      <c r="B374" s="5" t="s">
        <v>507</v>
      </c>
      <c r="C374" s="5" t="s">
        <v>174</v>
      </c>
      <c r="D374" s="5" t="s">
        <v>175</v>
      </c>
      <c r="E374" s="5" t="s">
        <v>306</v>
      </c>
      <c r="F374" s="5" t="s">
        <v>176</v>
      </c>
      <c r="G374" s="5" t="s">
        <v>180</v>
      </c>
      <c r="H374" s="3">
        <v>552.4001352196252</v>
      </c>
      <c r="I374" s="3">
        <v>3.2000292426102988</v>
      </c>
      <c r="J374" s="325">
        <v>555.6001644622355</v>
      </c>
      <c r="K374" s="3">
        <v>24.100896470691143</v>
      </c>
      <c r="L374" s="3">
        <v>61.29995671557131</v>
      </c>
      <c r="M374" s="325">
        <v>85.40085318626245</v>
      </c>
      <c r="N374" s="3">
        <v>21.454947276341723</v>
      </c>
      <c r="O374" s="3">
        <v>141.10908066449133</v>
      </c>
      <c r="P374" s="3">
        <v>18.93027777777637</v>
      </c>
      <c r="Q374" s="3">
        <v>12.724191327203876</v>
      </c>
      <c r="R374" s="3">
        <v>27.877165361728032</v>
      </c>
      <c r="S374" s="3">
        <v>53.81510398663478</v>
      </c>
      <c r="T374" s="3">
        <v>75.17152533481928</v>
      </c>
      <c r="U374" s="3">
        <v>13.304262269744846</v>
      </c>
      <c r="V374" s="325">
        <v>364.3865539987403</v>
      </c>
      <c r="W374" s="325">
        <v>1005.3875716472382</v>
      </c>
      <c r="X374" s="3">
        <v>99.34249074425023</v>
      </c>
      <c r="Y374" s="325">
        <v>1104.7300623914884</v>
      </c>
    </row>
    <row r="375" spans="1:25" ht="15">
      <c r="A375" s="321">
        <v>2017</v>
      </c>
      <c r="B375" s="5" t="s">
        <v>507</v>
      </c>
      <c r="C375" s="5" t="s">
        <v>174</v>
      </c>
      <c r="D375" s="5" t="s">
        <v>175</v>
      </c>
      <c r="E375" s="5" t="s">
        <v>307</v>
      </c>
      <c r="F375" s="5" t="s">
        <v>176</v>
      </c>
      <c r="G375" s="5" t="s">
        <v>181</v>
      </c>
      <c r="H375" s="3">
        <v>293.8578498279165</v>
      </c>
      <c r="I375" s="3">
        <v>2.1441741031509878</v>
      </c>
      <c r="J375" s="325">
        <v>296.00202393106747</v>
      </c>
      <c r="K375" s="3">
        <v>26.902903049948517</v>
      </c>
      <c r="L375" s="3">
        <v>44.21932618970379</v>
      </c>
      <c r="M375" s="325">
        <v>71.12222923965231</v>
      </c>
      <c r="N375" s="3">
        <v>26.38155284785141</v>
      </c>
      <c r="O375" s="3">
        <v>173.01552916421454</v>
      </c>
      <c r="P375" s="3">
        <v>17.651012149911644</v>
      </c>
      <c r="Q375" s="3">
        <v>22.145190845151756</v>
      </c>
      <c r="R375" s="3">
        <v>38.08801833890671</v>
      </c>
      <c r="S375" s="3">
        <v>61.48138572533626</v>
      </c>
      <c r="T375" s="3">
        <v>99.1992894017006</v>
      </c>
      <c r="U375" s="3">
        <v>15.534444811606988</v>
      </c>
      <c r="V375" s="325">
        <v>453.4964232846799</v>
      </c>
      <c r="W375" s="325">
        <v>820.6206764553997</v>
      </c>
      <c r="X375" s="3">
        <v>81.08564722134324</v>
      </c>
      <c r="Y375" s="325">
        <v>901.706323676743</v>
      </c>
    </row>
    <row r="376" spans="1:25" ht="15">
      <c r="A376" s="321">
        <v>2017</v>
      </c>
      <c r="B376" s="5" t="s">
        <v>507</v>
      </c>
      <c r="C376" s="5" t="s">
        <v>174</v>
      </c>
      <c r="D376" s="5" t="s">
        <v>182</v>
      </c>
      <c r="E376" s="5" t="s">
        <v>308</v>
      </c>
      <c r="F376" s="5" t="s">
        <v>176</v>
      </c>
      <c r="G376" s="5" t="s">
        <v>183</v>
      </c>
      <c r="H376" s="3">
        <v>0.8758302081565429</v>
      </c>
      <c r="I376" s="3">
        <v>0</v>
      </c>
      <c r="J376" s="325">
        <v>0.8758302081565429</v>
      </c>
      <c r="K376" s="3">
        <v>0.3857533686290719</v>
      </c>
      <c r="L376" s="3">
        <v>2.7987425627344855</v>
      </c>
      <c r="M376" s="325">
        <v>3.1844959313635575</v>
      </c>
      <c r="N376" s="3">
        <v>0.8324483852118985</v>
      </c>
      <c r="O376" s="3">
        <v>2.146714245758786</v>
      </c>
      <c r="P376" s="3">
        <v>14.979484628751342</v>
      </c>
      <c r="Q376" s="3">
        <v>0.5875350981621039</v>
      </c>
      <c r="R376" s="3">
        <v>1.6495394469712115</v>
      </c>
      <c r="S376" s="3">
        <v>3.2148825542411292</v>
      </c>
      <c r="T376" s="3">
        <v>10.187309383674702</v>
      </c>
      <c r="U376" s="3">
        <v>0.623460204375886</v>
      </c>
      <c r="V376" s="325">
        <v>34.22137394714706</v>
      </c>
      <c r="W376" s="325">
        <v>38.28170008666716</v>
      </c>
      <c r="X376" s="3">
        <v>3.7826202986605644</v>
      </c>
      <c r="Y376" s="325">
        <v>42.06432038532772</v>
      </c>
    </row>
    <row r="377" spans="1:25" ht="15">
      <c r="A377" s="321">
        <v>2017</v>
      </c>
      <c r="B377" s="5" t="s">
        <v>507</v>
      </c>
      <c r="C377" s="5" t="s">
        <v>174</v>
      </c>
      <c r="D377" s="5" t="s">
        <v>175</v>
      </c>
      <c r="E377" s="5" t="s">
        <v>309</v>
      </c>
      <c r="F377" s="5" t="s">
        <v>176</v>
      </c>
      <c r="G377" s="5" t="s">
        <v>184</v>
      </c>
      <c r="H377" s="3">
        <v>23.39668129944254</v>
      </c>
      <c r="I377" s="3">
        <v>26.181959164161725</v>
      </c>
      <c r="J377" s="325">
        <v>49.578640463604266</v>
      </c>
      <c r="K377" s="3">
        <v>1.6328209503801172</v>
      </c>
      <c r="L377" s="3">
        <v>11.34398236832203</v>
      </c>
      <c r="M377" s="325">
        <v>12.976803318702146</v>
      </c>
      <c r="N377" s="3">
        <v>7.904306301628694</v>
      </c>
      <c r="O377" s="3">
        <v>23.128512503331816</v>
      </c>
      <c r="P377" s="3">
        <v>5.73606545177108</v>
      </c>
      <c r="Q377" s="3">
        <v>4.288447705258533</v>
      </c>
      <c r="R377" s="3">
        <v>8.902553721745617</v>
      </c>
      <c r="S377" s="3">
        <v>16.096104429379412</v>
      </c>
      <c r="T377" s="3">
        <v>37.01024734674694</v>
      </c>
      <c r="U377" s="3">
        <v>2.9757260666845538</v>
      </c>
      <c r="V377" s="325">
        <v>106.04196352654665</v>
      </c>
      <c r="W377" s="325">
        <v>168.59740730885306</v>
      </c>
      <c r="X377" s="3">
        <v>16.659134096558166</v>
      </c>
      <c r="Y377" s="325">
        <v>185.25654140541124</v>
      </c>
    </row>
    <row r="378" spans="1:25" ht="15">
      <c r="A378" s="321">
        <v>2017</v>
      </c>
      <c r="B378" s="5" t="s">
        <v>507</v>
      </c>
      <c r="C378" s="5" t="s">
        <v>174</v>
      </c>
      <c r="D378" s="5" t="s">
        <v>178</v>
      </c>
      <c r="E378" s="5" t="s">
        <v>310</v>
      </c>
      <c r="F378" s="5" t="s">
        <v>176</v>
      </c>
      <c r="G378" s="5" t="s">
        <v>185</v>
      </c>
      <c r="H378" s="3">
        <v>96.0839577427074</v>
      </c>
      <c r="I378" s="3">
        <v>1.021609029024674</v>
      </c>
      <c r="J378" s="325">
        <v>97.10556677173207</v>
      </c>
      <c r="K378" s="3">
        <v>2.481847499961561</v>
      </c>
      <c r="L378" s="3">
        <v>36.853640869567</v>
      </c>
      <c r="M378" s="325">
        <v>39.33548836952856</v>
      </c>
      <c r="N378" s="3">
        <v>26.90544190940927</v>
      </c>
      <c r="O378" s="3">
        <v>89.20619067002178</v>
      </c>
      <c r="P378" s="3">
        <v>13.922454639941243</v>
      </c>
      <c r="Q378" s="3">
        <v>11.655634613358018</v>
      </c>
      <c r="R378" s="3">
        <v>23.6486920681441</v>
      </c>
      <c r="S378" s="3">
        <v>41.77002408586607</v>
      </c>
      <c r="T378" s="3">
        <v>99.70857574583741</v>
      </c>
      <c r="U378" s="3">
        <v>11.707520199686993</v>
      </c>
      <c r="V378" s="325">
        <v>318.52453393226483</v>
      </c>
      <c r="W378" s="325">
        <v>454.96558907352545</v>
      </c>
      <c r="X378" s="3">
        <v>44.955215377724556</v>
      </c>
      <c r="Y378" s="325">
        <v>499.92080445125</v>
      </c>
    </row>
    <row r="379" spans="1:25" ht="15">
      <c r="A379" s="321">
        <v>2017</v>
      </c>
      <c r="B379" s="5" t="s">
        <v>507</v>
      </c>
      <c r="C379" s="5" t="s">
        <v>174</v>
      </c>
      <c r="D379" s="5" t="s">
        <v>178</v>
      </c>
      <c r="E379" s="5" t="s">
        <v>311</v>
      </c>
      <c r="F379" s="5" t="s">
        <v>176</v>
      </c>
      <c r="G379" s="5" t="s">
        <v>186</v>
      </c>
      <c r="H379" s="3">
        <v>50.203458035636764</v>
      </c>
      <c r="I379" s="3">
        <v>0.2564686318708098</v>
      </c>
      <c r="J379" s="325">
        <v>50.459926667507574</v>
      </c>
      <c r="K379" s="3">
        <v>1.434770930717709</v>
      </c>
      <c r="L379" s="3">
        <v>14.489652279929077</v>
      </c>
      <c r="M379" s="325">
        <v>15.924423210646786</v>
      </c>
      <c r="N379" s="3">
        <v>10.179932572839665</v>
      </c>
      <c r="O379" s="3">
        <v>26.883542791729447</v>
      </c>
      <c r="P379" s="3">
        <v>7.397584989139312</v>
      </c>
      <c r="Q379" s="3">
        <v>5.444755629814864</v>
      </c>
      <c r="R379" s="3">
        <v>6.47716963854502</v>
      </c>
      <c r="S379" s="3">
        <v>17.201560486948978</v>
      </c>
      <c r="T379" s="3">
        <v>43.844363577783845</v>
      </c>
      <c r="U379" s="3">
        <v>4.309866751162897</v>
      </c>
      <c r="V379" s="325">
        <v>121.73877643796402</v>
      </c>
      <c r="W379" s="325">
        <v>188.12312631611837</v>
      </c>
      <c r="X379" s="3">
        <v>18.588473203641026</v>
      </c>
      <c r="Y379" s="325">
        <v>206.7115995197594</v>
      </c>
    </row>
    <row r="380" spans="1:25" ht="15">
      <c r="A380" s="321">
        <v>2017</v>
      </c>
      <c r="B380" s="5" t="s">
        <v>507</v>
      </c>
      <c r="C380" s="5" t="s">
        <v>174</v>
      </c>
      <c r="D380" s="5" t="s">
        <v>178</v>
      </c>
      <c r="E380" s="5" t="s">
        <v>312</v>
      </c>
      <c r="F380" s="5" t="s">
        <v>176</v>
      </c>
      <c r="G380" s="5" t="s">
        <v>187</v>
      </c>
      <c r="H380" s="3">
        <v>56.136457022743414</v>
      </c>
      <c r="I380" s="3">
        <v>0</v>
      </c>
      <c r="J380" s="325">
        <v>56.136457022743414</v>
      </c>
      <c r="K380" s="3">
        <v>1.8719172108047197</v>
      </c>
      <c r="L380" s="3">
        <v>20.717295389329262</v>
      </c>
      <c r="M380" s="325">
        <v>22.589212600133983</v>
      </c>
      <c r="N380" s="3">
        <v>11.368634864890158</v>
      </c>
      <c r="O380" s="3">
        <v>40.0045194342668</v>
      </c>
      <c r="P380" s="3">
        <v>11.530759968377167</v>
      </c>
      <c r="Q380" s="3">
        <v>8.239782099788812</v>
      </c>
      <c r="R380" s="3">
        <v>13.84895467392013</v>
      </c>
      <c r="S380" s="3">
        <v>25.49040417407945</v>
      </c>
      <c r="T380" s="3">
        <v>72.29339369350247</v>
      </c>
      <c r="U380" s="3">
        <v>6.359176462491703</v>
      </c>
      <c r="V380" s="325">
        <v>189.13562537131668</v>
      </c>
      <c r="W380" s="325">
        <v>267.86129499419405</v>
      </c>
      <c r="X380" s="3">
        <v>26.46741313412645</v>
      </c>
      <c r="Y380" s="325">
        <v>294.3287081283205</v>
      </c>
    </row>
    <row r="381" spans="1:25" ht="15">
      <c r="A381" s="321">
        <v>2017</v>
      </c>
      <c r="B381" s="5" t="s">
        <v>507</v>
      </c>
      <c r="C381" s="5" t="s">
        <v>174</v>
      </c>
      <c r="D381" s="5" t="s">
        <v>175</v>
      </c>
      <c r="E381" s="5" t="s">
        <v>313</v>
      </c>
      <c r="F381" s="5" t="s">
        <v>176</v>
      </c>
      <c r="G381" s="5" t="s">
        <v>188</v>
      </c>
      <c r="H381" s="3">
        <v>717.4639390103528</v>
      </c>
      <c r="I381" s="3">
        <v>4.372825335866196</v>
      </c>
      <c r="J381" s="325">
        <v>721.836764346219</v>
      </c>
      <c r="K381" s="3">
        <v>26.834904830234983</v>
      </c>
      <c r="L381" s="3">
        <v>151.1649633514686</v>
      </c>
      <c r="M381" s="325">
        <v>177.9998681817036</v>
      </c>
      <c r="N381" s="3">
        <v>59.132610766902154</v>
      </c>
      <c r="O381" s="3">
        <v>276.45533217634807</v>
      </c>
      <c r="P381" s="3">
        <v>41.05651546390777</v>
      </c>
      <c r="Q381" s="3">
        <v>47.22540714894556</v>
      </c>
      <c r="R381" s="3">
        <v>82.59631105429168</v>
      </c>
      <c r="S381" s="3">
        <v>175.27661124484118</v>
      </c>
      <c r="T381" s="3">
        <v>452.81700533290854</v>
      </c>
      <c r="U381" s="3">
        <v>38.49831287022673</v>
      </c>
      <c r="V381" s="325">
        <v>1173.0581060583718</v>
      </c>
      <c r="W381" s="325">
        <v>2072.8947385862944</v>
      </c>
      <c r="X381" s="3">
        <v>204.82302764537025</v>
      </c>
      <c r="Y381" s="325">
        <v>2277.7177662316644</v>
      </c>
    </row>
    <row r="382" spans="1:25" ht="15">
      <c r="A382" s="319">
        <v>2017</v>
      </c>
      <c r="B382" s="316" t="s">
        <v>507</v>
      </c>
      <c r="C382" s="322" t="s">
        <v>174</v>
      </c>
      <c r="D382" s="322" t="s">
        <v>182</v>
      </c>
      <c r="E382" s="316" t="s">
        <v>314</v>
      </c>
      <c r="F382" s="322" t="s">
        <v>176</v>
      </c>
      <c r="G382" s="316" t="s">
        <v>189</v>
      </c>
      <c r="H382" s="320">
        <v>10.867897436106201</v>
      </c>
      <c r="I382" s="320">
        <v>0</v>
      </c>
      <c r="J382" s="325">
        <v>10.867897436106201</v>
      </c>
      <c r="K382" s="320">
        <v>0</v>
      </c>
      <c r="L382" s="320">
        <v>5.123453566108824</v>
      </c>
      <c r="M382" s="325">
        <v>5.123453566108824</v>
      </c>
      <c r="N382" s="320">
        <v>2.5050567013587126</v>
      </c>
      <c r="O382" s="320">
        <v>6.349293257087328</v>
      </c>
      <c r="P382" s="320">
        <v>2.9357549276239197</v>
      </c>
      <c r="Q382" s="320">
        <v>1.7839934052174016</v>
      </c>
      <c r="R382" s="320">
        <v>4.348354123664246</v>
      </c>
      <c r="S382" s="320">
        <v>6.198115488816205</v>
      </c>
      <c r="T382" s="320">
        <v>19.36034834082867</v>
      </c>
      <c r="U382" s="320">
        <v>2.1181750250871474</v>
      </c>
      <c r="V382" s="325">
        <v>45.59909126968363</v>
      </c>
      <c r="W382" s="325">
        <v>61.59044227189865</v>
      </c>
      <c r="X382" s="320">
        <v>6.0857604707661865</v>
      </c>
      <c r="Y382" s="325">
        <v>67.67620274266484</v>
      </c>
    </row>
    <row r="383" spans="1:25" ht="15">
      <c r="A383" s="321">
        <v>2018</v>
      </c>
      <c r="B383" s="5" t="s">
        <v>507</v>
      </c>
      <c r="C383" s="5"/>
      <c r="D383" s="5"/>
      <c r="E383" s="5"/>
      <c r="F383" s="5"/>
      <c r="G383" s="5" t="s">
        <v>508</v>
      </c>
      <c r="H383" s="3">
        <v>7959.603900839797</v>
      </c>
      <c r="I383" s="3">
        <v>2674.5405995441283</v>
      </c>
      <c r="J383" s="325">
        <v>10634.144500383925</v>
      </c>
      <c r="K383" s="3">
        <v>21028.568077165975</v>
      </c>
      <c r="L383" s="3">
        <v>10687.749455898018</v>
      </c>
      <c r="M383" s="325">
        <v>31716.317533063993</v>
      </c>
      <c r="N383" s="3">
        <v>6425.782161130407</v>
      </c>
      <c r="O383" s="3">
        <v>24232.48938444555</v>
      </c>
      <c r="P383" s="3">
        <v>4130.677908577137</v>
      </c>
      <c r="Q383" s="3">
        <v>6787.973587777292</v>
      </c>
      <c r="R383" s="3">
        <v>12454.641652026221</v>
      </c>
      <c r="S383" s="3">
        <v>12684.490604496992</v>
      </c>
      <c r="T383" s="3">
        <v>16550.60432917159</v>
      </c>
      <c r="U383" s="3">
        <v>3293.244354357803</v>
      </c>
      <c r="V383" s="325">
        <v>86559.90398198299</v>
      </c>
      <c r="W383" s="325">
        <v>128910.36601543092</v>
      </c>
      <c r="X383" s="3">
        <v>12769.714316624691</v>
      </c>
      <c r="Y383" s="325">
        <v>141680.0803320556</v>
      </c>
    </row>
    <row r="384" spans="1:25" ht="15">
      <c r="A384" s="321">
        <v>2018</v>
      </c>
      <c r="B384" s="5" t="s">
        <v>507</v>
      </c>
      <c r="C384" s="5" t="s">
        <v>22</v>
      </c>
      <c r="D384" s="5" t="s">
        <v>23</v>
      </c>
      <c r="E384" s="5" t="s">
        <v>190</v>
      </c>
      <c r="F384" s="5" t="s">
        <v>24</v>
      </c>
      <c r="G384" s="5" t="s">
        <v>25</v>
      </c>
      <c r="H384" s="3">
        <v>156.7532374175617</v>
      </c>
      <c r="I384" s="3">
        <v>5.493233678309082</v>
      </c>
      <c r="J384" s="325">
        <v>162.2464710958708</v>
      </c>
      <c r="K384" s="3">
        <v>7665.1006694804455</v>
      </c>
      <c r="L384" s="3">
        <v>5013.860738920028</v>
      </c>
      <c r="M384" s="325">
        <v>12678.961408400473</v>
      </c>
      <c r="N384" s="3">
        <v>2131.8297624333795</v>
      </c>
      <c r="O384" s="3">
        <v>11522.004072468997</v>
      </c>
      <c r="P384" s="3">
        <v>1852.3767863465566</v>
      </c>
      <c r="Q384" s="3">
        <v>5060.583689957093</v>
      </c>
      <c r="R384" s="3">
        <v>6251.382412566081</v>
      </c>
      <c r="S384" s="3">
        <v>6020.105820055497</v>
      </c>
      <c r="T384" s="3">
        <v>7903.723945487257</v>
      </c>
      <c r="U384" s="3">
        <v>1499.0868112733672</v>
      </c>
      <c r="V384" s="325">
        <v>42241.093300588225</v>
      </c>
      <c r="W384" s="325">
        <v>55082.30118008457</v>
      </c>
      <c r="X384" s="3">
        <v>5456.390139236453</v>
      </c>
      <c r="Y384" s="325">
        <v>60538.69131932102</v>
      </c>
    </row>
    <row r="385" spans="1:25" ht="15">
      <c r="A385" s="321">
        <v>2018</v>
      </c>
      <c r="B385" s="5" t="s">
        <v>507</v>
      </c>
      <c r="C385" s="5" t="s">
        <v>22</v>
      </c>
      <c r="D385" s="5" t="s">
        <v>26</v>
      </c>
      <c r="E385" s="5" t="s">
        <v>191</v>
      </c>
      <c r="F385" s="5" t="s">
        <v>24</v>
      </c>
      <c r="G385" s="5" t="s">
        <v>27</v>
      </c>
      <c r="H385" s="3">
        <v>97.10031107430592</v>
      </c>
      <c r="I385" s="3">
        <v>4.7670182003574695</v>
      </c>
      <c r="J385" s="325">
        <v>101.86732927466339</v>
      </c>
      <c r="K385" s="3">
        <v>343.4424510382031</v>
      </c>
      <c r="L385" s="3">
        <v>88.69617916467735</v>
      </c>
      <c r="M385" s="325">
        <v>432.13863020288045</v>
      </c>
      <c r="N385" s="3">
        <v>142.76439994895722</v>
      </c>
      <c r="O385" s="3">
        <v>88.54953805667807</v>
      </c>
      <c r="P385" s="3">
        <v>16.372224187062685</v>
      </c>
      <c r="Q385" s="3">
        <v>7.951602113800427</v>
      </c>
      <c r="R385" s="3">
        <v>49.09593946376606</v>
      </c>
      <c r="S385" s="3">
        <v>56.88587792746699</v>
      </c>
      <c r="T385" s="3">
        <v>46.05052194999328</v>
      </c>
      <c r="U385" s="3">
        <v>15.979590343590619</v>
      </c>
      <c r="V385" s="325">
        <v>423.6496939913154</v>
      </c>
      <c r="W385" s="325">
        <v>957.6556534688592</v>
      </c>
      <c r="X385" s="3">
        <v>94.86428040266385</v>
      </c>
      <c r="Y385" s="325">
        <v>1052.519933871523</v>
      </c>
    </row>
    <row r="386" spans="1:25" ht="15">
      <c r="A386" s="321">
        <v>2018</v>
      </c>
      <c r="B386" s="5" t="s">
        <v>507</v>
      </c>
      <c r="C386" s="5" t="s">
        <v>22</v>
      </c>
      <c r="D386" s="5" t="s">
        <v>26</v>
      </c>
      <c r="E386" s="5" t="s">
        <v>192</v>
      </c>
      <c r="F386" s="5" t="s">
        <v>24</v>
      </c>
      <c r="G386" s="5" t="s">
        <v>28</v>
      </c>
      <c r="H386" s="3">
        <v>31.37857877015436</v>
      </c>
      <c r="I386" s="3">
        <v>1.3204173431412407</v>
      </c>
      <c r="J386" s="325">
        <v>32.6989961132956</v>
      </c>
      <c r="K386" s="3">
        <v>553.2672690587116</v>
      </c>
      <c r="L386" s="3">
        <v>546.0343312338606</v>
      </c>
      <c r="M386" s="325">
        <v>1099.3016002925722</v>
      </c>
      <c r="N386" s="3">
        <v>235.67375914581277</v>
      </c>
      <c r="O386" s="3">
        <v>1475.702824571887</v>
      </c>
      <c r="P386" s="3">
        <v>288.8075497959338</v>
      </c>
      <c r="Q386" s="3">
        <v>188.4598901082467</v>
      </c>
      <c r="R386" s="3">
        <v>703.3480825517366</v>
      </c>
      <c r="S386" s="3">
        <v>596.8544245794768</v>
      </c>
      <c r="T386" s="3">
        <v>793.051780964434</v>
      </c>
      <c r="U386" s="3">
        <v>253.5599350892876</v>
      </c>
      <c r="V386" s="325">
        <v>4535.4582468068165</v>
      </c>
      <c r="W386" s="325">
        <v>5667.458843212685</v>
      </c>
      <c r="X386" s="3">
        <v>561.4120304366455</v>
      </c>
      <c r="Y386" s="325">
        <v>6228.87087364933</v>
      </c>
    </row>
    <row r="387" spans="1:25" ht="15">
      <c r="A387" s="321">
        <v>2018</v>
      </c>
      <c r="B387" s="5" t="s">
        <v>507</v>
      </c>
      <c r="C387" s="5" t="s">
        <v>22</v>
      </c>
      <c r="D387" s="5" t="s">
        <v>29</v>
      </c>
      <c r="E387" s="5" t="s">
        <v>193</v>
      </c>
      <c r="F387" s="5" t="s">
        <v>24</v>
      </c>
      <c r="G387" s="5" t="s">
        <v>30</v>
      </c>
      <c r="H387" s="3">
        <v>59.635219869932094</v>
      </c>
      <c r="I387" s="3">
        <v>0</v>
      </c>
      <c r="J387" s="325">
        <v>59.635219869932094</v>
      </c>
      <c r="K387" s="3">
        <v>245.71572293766366</v>
      </c>
      <c r="L387" s="3">
        <v>74.69024438740445</v>
      </c>
      <c r="M387" s="325">
        <v>320.4059673250681</v>
      </c>
      <c r="N387" s="3">
        <v>32.08821906335324</v>
      </c>
      <c r="O387" s="3">
        <v>286.94583590081055</v>
      </c>
      <c r="P387" s="3">
        <v>38.720176101607144</v>
      </c>
      <c r="Q387" s="3">
        <v>27.97021308709278</v>
      </c>
      <c r="R387" s="3">
        <v>99.53724398455522</v>
      </c>
      <c r="S387" s="3">
        <v>91.38068209524842</v>
      </c>
      <c r="T387" s="3">
        <v>107.28473994313462</v>
      </c>
      <c r="U387" s="3">
        <v>25.00053445259052</v>
      </c>
      <c r="V387" s="325">
        <v>708.9276446283924</v>
      </c>
      <c r="W387" s="325">
        <v>1088.9688318233927</v>
      </c>
      <c r="X387" s="3">
        <v>107.87201457816575</v>
      </c>
      <c r="Y387" s="325">
        <v>1196.8408464015586</v>
      </c>
    </row>
    <row r="388" spans="1:25" ht="15">
      <c r="A388" s="321">
        <v>2018</v>
      </c>
      <c r="B388" s="5" t="s">
        <v>507</v>
      </c>
      <c r="C388" s="5" t="s">
        <v>22</v>
      </c>
      <c r="D388" s="5" t="s">
        <v>26</v>
      </c>
      <c r="E388" s="5" t="s">
        <v>194</v>
      </c>
      <c r="F388" s="5" t="s">
        <v>24</v>
      </c>
      <c r="G388" s="5" t="s">
        <v>31</v>
      </c>
      <c r="H388" s="3">
        <v>9.950047537765174</v>
      </c>
      <c r="I388" s="3">
        <v>0.22566914921507575</v>
      </c>
      <c r="J388" s="325">
        <v>10.17571668698025</v>
      </c>
      <c r="K388" s="3">
        <v>352.90022260274446</v>
      </c>
      <c r="L388" s="3">
        <v>150.8831011986183</v>
      </c>
      <c r="M388" s="325">
        <v>503.78332380136277</v>
      </c>
      <c r="N388" s="3">
        <v>47.4026499031544</v>
      </c>
      <c r="O388" s="3">
        <v>225.68623113783121</v>
      </c>
      <c r="P388" s="3">
        <v>49.660230028504664</v>
      </c>
      <c r="Q388" s="3">
        <v>26.375208118465082</v>
      </c>
      <c r="R388" s="3">
        <v>139.63135743371544</v>
      </c>
      <c r="S388" s="3">
        <v>106.03839193236644</v>
      </c>
      <c r="T388" s="3">
        <v>91.77595514638656</v>
      </c>
      <c r="U388" s="3">
        <v>34.571971842165084</v>
      </c>
      <c r="V388" s="325">
        <v>721.1419955425889</v>
      </c>
      <c r="W388" s="325">
        <v>1235.101036030932</v>
      </c>
      <c r="X388" s="3">
        <v>122.34770460890822</v>
      </c>
      <c r="Y388" s="325">
        <v>1357.4487406398403</v>
      </c>
    </row>
    <row r="389" spans="1:25" ht="15">
      <c r="A389" s="321">
        <v>2018</v>
      </c>
      <c r="B389" s="5" t="s">
        <v>507</v>
      </c>
      <c r="C389" s="5" t="s">
        <v>22</v>
      </c>
      <c r="D389" s="5" t="s">
        <v>29</v>
      </c>
      <c r="E389" s="5" t="s">
        <v>195</v>
      </c>
      <c r="F389" s="5" t="s">
        <v>24</v>
      </c>
      <c r="G389" s="5" t="s">
        <v>32</v>
      </c>
      <c r="H389" s="3">
        <v>18.444049561917446</v>
      </c>
      <c r="I389" s="3">
        <v>0</v>
      </c>
      <c r="J389" s="325">
        <v>18.444049561917446</v>
      </c>
      <c r="K389" s="3">
        <v>2101.6476560387314</v>
      </c>
      <c r="L389" s="3">
        <v>566.5174348236887</v>
      </c>
      <c r="M389" s="325">
        <v>2668.16509086242</v>
      </c>
      <c r="N389" s="3">
        <v>359.33324362261146</v>
      </c>
      <c r="O389" s="3">
        <v>1841.9174381430532</v>
      </c>
      <c r="P389" s="3">
        <v>291.9214440976474</v>
      </c>
      <c r="Q389" s="3">
        <v>360.6586924364092</v>
      </c>
      <c r="R389" s="3">
        <v>1207.0556039792884</v>
      </c>
      <c r="S389" s="3">
        <v>984.0226177577667</v>
      </c>
      <c r="T389" s="3">
        <v>991.5436921982264</v>
      </c>
      <c r="U389" s="3">
        <v>259.9825428577444</v>
      </c>
      <c r="V389" s="325">
        <v>6296.435275092747</v>
      </c>
      <c r="W389" s="325">
        <v>8983.044415517086</v>
      </c>
      <c r="X389" s="3">
        <v>889.8501681856434</v>
      </c>
      <c r="Y389" s="325">
        <v>9872.89458370273</v>
      </c>
    </row>
    <row r="390" spans="1:25" ht="15">
      <c r="A390" s="321">
        <v>2018</v>
      </c>
      <c r="B390" s="5" t="s">
        <v>507</v>
      </c>
      <c r="C390" s="5" t="s">
        <v>22</v>
      </c>
      <c r="D390" s="5" t="s">
        <v>26</v>
      </c>
      <c r="E390" s="5" t="s">
        <v>196</v>
      </c>
      <c r="F390" s="5" t="s">
        <v>24</v>
      </c>
      <c r="G390" s="5" t="s">
        <v>33</v>
      </c>
      <c r="H390" s="3">
        <v>42.64234237507423</v>
      </c>
      <c r="I390" s="3">
        <v>17.479596624610878</v>
      </c>
      <c r="J390" s="325">
        <v>60.121938999685106</v>
      </c>
      <c r="K390" s="3">
        <v>1134.0725875861388</v>
      </c>
      <c r="L390" s="3">
        <v>180.47017827431932</v>
      </c>
      <c r="M390" s="325">
        <v>1314.542765860458</v>
      </c>
      <c r="N390" s="3">
        <v>48.52119761162545</v>
      </c>
      <c r="O390" s="3">
        <v>271.0875910808904</v>
      </c>
      <c r="P390" s="3">
        <v>25.043908193975543</v>
      </c>
      <c r="Q390" s="3">
        <v>14.023567915380424</v>
      </c>
      <c r="R390" s="3">
        <v>68.67827687301475</v>
      </c>
      <c r="S390" s="3">
        <v>134.25961691364398</v>
      </c>
      <c r="T390" s="3">
        <v>72.37828124120574</v>
      </c>
      <c r="U390" s="3">
        <v>18.12795894385217</v>
      </c>
      <c r="V390" s="325">
        <v>652.1203987735884</v>
      </c>
      <c r="W390" s="325">
        <v>2026.7851036337318</v>
      </c>
      <c r="X390" s="3">
        <v>200.77102838646238</v>
      </c>
      <c r="Y390" s="325">
        <v>2227.556132020194</v>
      </c>
    </row>
    <row r="391" spans="1:25" ht="15">
      <c r="A391" s="321">
        <v>2018</v>
      </c>
      <c r="B391" s="5" t="s">
        <v>507</v>
      </c>
      <c r="C391" s="5" t="s">
        <v>22</v>
      </c>
      <c r="D391" s="5" t="s">
        <v>29</v>
      </c>
      <c r="E391" s="5" t="s">
        <v>197</v>
      </c>
      <c r="F391" s="5" t="s">
        <v>24</v>
      </c>
      <c r="G391" s="5" t="s">
        <v>34</v>
      </c>
      <c r="H391" s="3">
        <v>0.16419936194583143</v>
      </c>
      <c r="I391" s="3">
        <v>0.13259050307849404</v>
      </c>
      <c r="J391" s="325">
        <v>0.29678986502432547</v>
      </c>
      <c r="K391" s="3">
        <v>2361.26222204803</v>
      </c>
      <c r="L391" s="3">
        <v>599.5093819258277</v>
      </c>
      <c r="M391" s="325">
        <v>2960.7716039738575</v>
      </c>
      <c r="N391" s="3">
        <v>325.9844926086678</v>
      </c>
      <c r="O391" s="3">
        <v>1395.6881680547817</v>
      </c>
      <c r="P391" s="3">
        <v>264.9202873486535</v>
      </c>
      <c r="Q391" s="3">
        <v>256.21185379614326</v>
      </c>
      <c r="R391" s="3">
        <v>729.9536943444864</v>
      </c>
      <c r="S391" s="3">
        <v>765.8213882287794</v>
      </c>
      <c r="T391" s="3">
        <v>666.4012949885987</v>
      </c>
      <c r="U391" s="3">
        <v>207.07544852018648</v>
      </c>
      <c r="V391" s="325">
        <v>4612.056627890297</v>
      </c>
      <c r="W391" s="325">
        <v>7573.125021729178</v>
      </c>
      <c r="X391" s="3">
        <v>750.1851557848167</v>
      </c>
      <c r="Y391" s="325">
        <v>8323.310177513995</v>
      </c>
    </row>
    <row r="392" spans="1:25" ht="15">
      <c r="A392" s="321">
        <v>2018</v>
      </c>
      <c r="B392" s="5" t="s">
        <v>507</v>
      </c>
      <c r="C392" s="5" t="s">
        <v>22</v>
      </c>
      <c r="D392" s="5" t="s">
        <v>29</v>
      </c>
      <c r="E392" s="5" t="s">
        <v>198</v>
      </c>
      <c r="F392" s="5" t="s">
        <v>24</v>
      </c>
      <c r="G392" s="5" t="s">
        <v>35</v>
      </c>
      <c r="H392" s="3">
        <v>6.329930912410473</v>
      </c>
      <c r="I392" s="3">
        <v>0</v>
      </c>
      <c r="J392" s="325">
        <v>6.329930912410473</v>
      </c>
      <c r="K392" s="3">
        <v>822.1254913326559</v>
      </c>
      <c r="L392" s="3">
        <v>171.21873928876516</v>
      </c>
      <c r="M392" s="325">
        <v>993.344230621421</v>
      </c>
      <c r="N392" s="3">
        <v>68.08820993395435</v>
      </c>
      <c r="O392" s="3">
        <v>299.41923154859444</v>
      </c>
      <c r="P392" s="3">
        <v>50.29880173830032</v>
      </c>
      <c r="Q392" s="3">
        <v>23.266272729919038</v>
      </c>
      <c r="R392" s="3">
        <v>137.56391503768745</v>
      </c>
      <c r="S392" s="3">
        <v>150.26259435219404</v>
      </c>
      <c r="T392" s="3">
        <v>94.28574658906439</v>
      </c>
      <c r="U392" s="3">
        <v>30.647036969241057</v>
      </c>
      <c r="V392" s="325">
        <v>853.831808898955</v>
      </c>
      <c r="W392" s="325">
        <v>1853.5059704327864</v>
      </c>
      <c r="X392" s="3">
        <v>183.60619442932693</v>
      </c>
      <c r="Y392" s="325">
        <v>2037.1121648621133</v>
      </c>
    </row>
    <row r="393" spans="1:25" ht="15">
      <c r="A393" s="321">
        <v>2018</v>
      </c>
      <c r="B393" s="5" t="s">
        <v>507</v>
      </c>
      <c r="C393" s="5" t="s">
        <v>22</v>
      </c>
      <c r="D393" s="5" t="s">
        <v>29</v>
      </c>
      <c r="E393" s="5" t="s">
        <v>199</v>
      </c>
      <c r="F393" s="5" t="s">
        <v>24</v>
      </c>
      <c r="G393" s="5" t="s">
        <v>36</v>
      </c>
      <c r="H393" s="3">
        <v>8.229287656636215</v>
      </c>
      <c r="I393" s="3">
        <v>0</v>
      </c>
      <c r="J393" s="325">
        <v>8.229287656636215</v>
      </c>
      <c r="K393" s="3">
        <v>1064.38676984275</v>
      </c>
      <c r="L393" s="3">
        <v>209.28349296634565</v>
      </c>
      <c r="M393" s="325">
        <v>1273.6702628090957</v>
      </c>
      <c r="N393" s="3">
        <v>123.70276391728072</v>
      </c>
      <c r="O393" s="3">
        <v>511.6409822591388</v>
      </c>
      <c r="P393" s="3">
        <v>88.92973710084027</v>
      </c>
      <c r="Q393" s="3">
        <v>72.5405886501956</v>
      </c>
      <c r="R393" s="3">
        <v>369.63899095192784</v>
      </c>
      <c r="S393" s="3">
        <v>324.2916636604022</v>
      </c>
      <c r="T393" s="3">
        <v>393.04551431492985</v>
      </c>
      <c r="U393" s="3">
        <v>67.92867341002321</v>
      </c>
      <c r="V393" s="325">
        <v>1951.7189142647385</v>
      </c>
      <c r="W393" s="325">
        <v>3233.6184647304704</v>
      </c>
      <c r="X393" s="3">
        <v>320.3185692501085</v>
      </c>
      <c r="Y393" s="325">
        <v>3553.9370339805787</v>
      </c>
    </row>
    <row r="394" spans="1:25" ht="15">
      <c r="A394" s="321">
        <v>2018</v>
      </c>
      <c r="B394" s="5" t="s">
        <v>507</v>
      </c>
      <c r="C394" s="5" t="s">
        <v>37</v>
      </c>
      <c r="D394" s="5" t="s">
        <v>38</v>
      </c>
      <c r="E394" s="5" t="s">
        <v>200</v>
      </c>
      <c r="F394" s="5" t="s">
        <v>39</v>
      </c>
      <c r="G394" s="5" t="s">
        <v>40</v>
      </c>
      <c r="H394" s="3">
        <v>56.46250836680821</v>
      </c>
      <c r="I394" s="3">
        <v>67.29668198713819</v>
      </c>
      <c r="J394" s="325">
        <v>123.7591903539464</v>
      </c>
      <c r="K394" s="3">
        <v>3.050593047050701</v>
      </c>
      <c r="L394" s="3">
        <v>26.059910318063466</v>
      </c>
      <c r="M394" s="325">
        <v>29.110503365114166</v>
      </c>
      <c r="N394" s="3">
        <v>26.42732096880863</v>
      </c>
      <c r="O394" s="3">
        <v>74.38249449174822</v>
      </c>
      <c r="P394" s="3">
        <v>15.152515430006732</v>
      </c>
      <c r="Q394" s="3">
        <v>4.522738698134618</v>
      </c>
      <c r="R394" s="3">
        <v>14.544528502102684</v>
      </c>
      <c r="S394" s="3">
        <v>43.02546456490321</v>
      </c>
      <c r="T394" s="3">
        <v>77.2270608866809</v>
      </c>
      <c r="U394" s="3">
        <v>7.630039295634545</v>
      </c>
      <c r="V394" s="325">
        <v>262.9121628380195</v>
      </c>
      <c r="W394" s="325">
        <v>415.78185655708006</v>
      </c>
      <c r="X394" s="3">
        <v>41.18687806405103</v>
      </c>
      <c r="Y394" s="325">
        <v>456.9687346211311</v>
      </c>
    </row>
    <row r="395" spans="1:25" ht="15">
      <c r="A395" s="321">
        <v>2018</v>
      </c>
      <c r="B395" s="5" t="s">
        <v>507</v>
      </c>
      <c r="C395" s="5" t="s">
        <v>37</v>
      </c>
      <c r="D395" s="5" t="s">
        <v>38</v>
      </c>
      <c r="E395" s="5" t="s">
        <v>201</v>
      </c>
      <c r="F395" s="5" t="s">
        <v>39</v>
      </c>
      <c r="G395" s="5" t="s">
        <v>41</v>
      </c>
      <c r="H395" s="3">
        <v>89.10000274086434</v>
      </c>
      <c r="I395" s="3">
        <v>183.3383028624927</v>
      </c>
      <c r="J395" s="325">
        <v>272.43830560335704</v>
      </c>
      <c r="K395" s="3">
        <v>21.679867827451098</v>
      </c>
      <c r="L395" s="3">
        <v>62.189011959577634</v>
      </c>
      <c r="M395" s="325">
        <v>83.86887978702873</v>
      </c>
      <c r="N395" s="3">
        <v>48.082746706152236</v>
      </c>
      <c r="O395" s="3">
        <v>352.24760206940067</v>
      </c>
      <c r="P395" s="3">
        <v>30.741977878796646</v>
      </c>
      <c r="Q395" s="3">
        <v>27.749651013181595</v>
      </c>
      <c r="R395" s="3">
        <v>57.34585743764271</v>
      </c>
      <c r="S395" s="3">
        <v>112.02407453073923</v>
      </c>
      <c r="T395" s="3">
        <v>176.1095296371533</v>
      </c>
      <c r="U395" s="3">
        <v>18.71526005171615</v>
      </c>
      <c r="V395" s="325">
        <v>823.0166993247826</v>
      </c>
      <c r="W395" s="325">
        <v>1179.3238847151683</v>
      </c>
      <c r="X395" s="3">
        <v>116.8224834051131</v>
      </c>
      <c r="Y395" s="325">
        <v>1296.1463681202815</v>
      </c>
    </row>
    <row r="396" spans="1:25" ht="15">
      <c r="A396" s="321">
        <v>2018</v>
      </c>
      <c r="B396" s="5" t="s">
        <v>507</v>
      </c>
      <c r="C396" s="5" t="s">
        <v>37</v>
      </c>
      <c r="D396" s="5" t="s">
        <v>38</v>
      </c>
      <c r="E396" s="5" t="s">
        <v>202</v>
      </c>
      <c r="F396" s="5" t="s">
        <v>39</v>
      </c>
      <c r="G396" s="5" t="s">
        <v>42</v>
      </c>
      <c r="H396" s="3">
        <v>29.026596955669305</v>
      </c>
      <c r="I396" s="3">
        <v>382.5619420700385</v>
      </c>
      <c r="J396" s="325">
        <v>411.58853902570786</v>
      </c>
      <c r="K396" s="3">
        <v>3.0023750198795285</v>
      </c>
      <c r="L396" s="3">
        <v>38.39376677283121</v>
      </c>
      <c r="M396" s="325">
        <v>41.39614179271074</v>
      </c>
      <c r="N396" s="3">
        <v>32.55767194308945</v>
      </c>
      <c r="O396" s="3">
        <v>125.7817033394629</v>
      </c>
      <c r="P396" s="3">
        <v>21.031177116034936</v>
      </c>
      <c r="Q396" s="3">
        <v>12.46644025845407</v>
      </c>
      <c r="R396" s="3">
        <v>25.7131839991446</v>
      </c>
      <c r="S396" s="3">
        <v>78.07442733276325</v>
      </c>
      <c r="T396" s="3">
        <v>89.25757083045788</v>
      </c>
      <c r="U396" s="3">
        <v>11.044742670189537</v>
      </c>
      <c r="V396" s="325">
        <v>395.92691748959663</v>
      </c>
      <c r="W396" s="325">
        <v>848.9115983080153</v>
      </c>
      <c r="X396" s="3">
        <v>84.09221791492699</v>
      </c>
      <c r="Y396" s="325">
        <v>933.0038162229423</v>
      </c>
    </row>
    <row r="397" spans="1:25" ht="15">
      <c r="A397" s="321">
        <v>2018</v>
      </c>
      <c r="B397" s="5" t="s">
        <v>507</v>
      </c>
      <c r="C397" s="5" t="s">
        <v>37</v>
      </c>
      <c r="D397" s="5" t="s">
        <v>38</v>
      </c>
      <c r="E397" s="5" t="s">
        <v>203</v>
      </c>
      <c r="F397" s="5" t="s">
        <v>39</v>
      </c>
      <c r="G397" s="5" t="s">
        <v>43</v>
      </c>
      <c r="H397" s="3">
        <v>24.51681167986915</v>
      </c>
      <c r="I397" s="3">
        <v>39.49168325994286</v>
      </c>
      <c r="J397" s="325">
        <v>64.00849493981201</v>
      </c>
      <c r="K397" s="3">
        <v>10.502153377037214</v>
      </c>
      <c r="L397" s="3">
        <v>9.886604533216303</v>
      </c>
      <c r="M397" s="325">
        <v>20.388757910253517</v>
      </c>
      <c r="N397" s="3">
        <v>20.316151860729136</v>
      </c>
      <c r="O397" s="3">
        <v>48.79092245351811</v>
      </c>
      <c r="P397" s="3">
        <v>10.227273190007903</v>
      </c>
      <c r="Q397" s="3">
        <v>4.875516578840938</v>
      </c>
      <c r="R397" s="3">
        <v>13.29662008285944</v>
      </c>
      <c r="S397" s="3">
        <v>25.419829752295577</v>
      </c>
      <c r="T397" s="3">
        <v>45.645902686584435</v>
      </c>
      <c r="U397" s="3">
        <v>5.694515814473529</v>
      </c>
      <c r="V397" s="325">
        <v>174.26673241930908</v>
      </c>
      <c r="W397" s="325">
        <v>258.6639852693746</v>
      </c>
      <c r="X397" s="3">
        <v>25.622960340475228</v>
      </c>
      <c r="Y397" s="325">
        <v>284.28694560984985</v>
      </c>
    </row>
    <row r="398" spans="1:25" ht="15">
      <c r="A398" s="321">
        <v>2018</v>
      </c>
      <c r="B398" s="5" t="s">
        <v>507</v>
      </c>
      <c r="C398" s="5" t="s">
        <v>37</v>
      </c>
      <c r="D398" s="5" t="s">
        <v>38</v>
      </c>
      <c r="E398" s="5" t="s">
        <v>204</v>
      </c>
      <c r="F398" s="5" t="s">
        <v>39</v>
      </c>
      <c r="G398" s="5" t="s">
        <v>44</v>
      </c>
      <c r="H398" s="3">
        <v>22.671517307003995</v>
      </c>
      <c r="I398" s="3">
        <v>35.60439672396531</v>
      </c>
      <c r="J398" s="325">
        <v>58.275914030969304</v>
      </c>
      <c r="K398" s="3">
        <v>3.8189564200841852</v>
      </c>
      <c r="L398" s="3">
        <v>18.34592581127446</v>
      </c>
      <c r="M398" s="325">
        <v>22.164882231358643</v>
      </c>
      <c r="N398" s="3">
        <v>10.201683434621376</v>
      </c>
      <c r="O398" s="3">
        <v>47.8823148934951</v>
      </c>
      <c r="P398" s="3">
        <v>12.895946384973097</v>
      </c>
      <c r="Q398" s="3">
        <v>6.931132723743175</v>
      </c>
      <c r="R398" s="3">
        <v>17.131789201411003</v>
      </c>
      <c r="S398" s="3">
        <v>32.498507793251484</v>
      </c>
      <c r="T398" s="3">
        <v>74.31874785786027</v>
      </c>
      <c r="U398" s="3">
        <v>7.651405016092019</v>
      </c>
      <c r="V398" s="325">
        <v>209.51152730544754</v>
      </c>
      <c r="W398" s="325">
        <v>289.95232356777547</v>
      </c>
      <c r="X398" s="3">
        <v>28.72234756480953</v>
      </c>
      <c r="Y398" s="325">
        <v>318.674671132585</v>
      </c>
    </row>
    <row r="399" spans="1:25" ht="15">
      <c r="A399" s="321">
        <v>2018</v>
      </c>
      <c r="B399" s="5" t="s">
        <v>507</v>
      </c>
      <c r="C399" s="5" t="s">
        <v>37</v>
      </c>
      <c r="D399" s="5" t="s">
        <v>38</v>
      </c>
      <c r="E399" s="5" t="s">
        <v>205</v>
      </c>
      <c r="F399" s="5" t="s">
        <v>39</v>
      </c>
      <c r="G399" s="5" t="s">
        <v>45</v>
      </c>
      <c r="H399" s="3">
        <v>28.871244055822007</v>
      </c>
      <c r="I399" s="3">
        <v>158.99881583557692</v>
      </c>
      <c r="J399" s="325">
        <v>187.87005989139894</v>
      </c>
      <c r="K399" s="3">
        <v>8.32495447682466</v>
      </c>
      <c r="L399" s="3">
        <v>11.993747591820886</v>
      </c>
      <c r="M399" s="325">
        <v>20.318702068645546</v>
      </c>
      <c r="N399" s="3">
        <v>24.674833347864247</v>
      </c>
      <c r="O399" s="3">
        <v>46.45651510093097</v>
      </c>
      <c r="P399" s="3">
        <v>7.826135967928593</v>
      </c>
      <c r="Q399" s="3">
        <v>3.396742683278096</v>
      </c>
      <c r="R399" s="3">
        <v>12.3320773113376</v>
      </c>
      <c r="S399" s="3">
        <v>32.28921703196878</v>
      </c>
      <c r="T399" s="3">
        <v>48.83144777019946</v>
      </c>
      <c r="U399" s="3">
        <v>4.550009035350885</v>
      </c>
      <c r="V399" s="325">
        <v>180.3569782488586</v>
      </c>
      <c r="W399" s="325">
        <v>388.5457402089031</v>
      </c>
      <c r="X399" s="3">
        <v>38.48889933967956</v>
      </c>
      <c r="Y399" s="325">
        <v>427.0346395485827</v>
      </c>
    </row>
    <row r="400" spans="1:25" ht="15">
      <c r="A400" s="321">
        <v>2018</v>
      </c>
      <c r="B400" s="5" t="s">
        <v>507</v>
      </c>
      <c r="C400" s="5" t="s">
        <v>46</v>
      </c>
      <c r="D400" s="5" t="s">
        <v>47</v>
      </c>
      <c r="E400" s="5" t="s">
        <v>206</v>
      </c>
      <c r="F400" s="5" t="s">
        <v>48</v>
      </c>
      <c r="G400" s="5" t="s">
        <v>49</v>
      </c>
      <c r="H400" s="3">
        <v>7.095979620068349</v>
      </c>
      <c r="I400" s="3">
        <v>0</v>
      </c>
      <c r="J400" s="325">
        <v>7.095979620068349</v>
      </c>
      <c r="K400" s="3">
        <v>0.8594029060593458</v>
      </c>
      <c r="L400" s="3">
        <v>3.6561323627701334</v>
      </c>
      <c r="M400" s="325">
        <v>4.515535268829479</v>
      </c>
      <c r="N400" s="3">
        <v>3.4178606403488794</v>
      </c>
      <c r="O400" s="3">
        <v>7.317327948856731</v>
      </c>
      <c r="P400" s="3">
        <v>1.9809504052599605</v>
      </c>
      <c r="Q400" s="3">
        <v>1.1652882189184937</v>
      </c>
      <c r="R400" s="3">
        <v>3.9333246786845697</v>
      </c>
      <c r="S400" s="3">
        <v>5.944646762923952</v>
      </c>
      <c r="T400" s="3">
        <v>12.701685314606836</v>
      </c>
      <c r="U400" s="3">
        <v>1.5856200433280274</v>
      </c>
      <c r="V400" s="325">
        <v>38.04670401292745</v>
      </c>
      <c r="W400" s="325">
        <v>49.65821890182528</v>
      </c>
      <c r="X400" s="3">
        <v>4.919086714661994</v>
      </c>
      <c r="Y400" s="325">
        <v>54.57730561648727</v>
      </c>
    </row>
    <row r="401" spans="1:25" ht="15">
      <c r="A401" s="321">
        <v>2018</v>
      </c>
      <c r="B401" s="5" t="s">
        <v>507</v>
      </c>
      <c r="C401" s="5" t="s">
        <v>46</v>
      </c>
      <c r="D401" s="5" t="s">
        <v>47</v>
      </c>
      <c r="E401" s="5" t="s">
        <v>207</v>
      </c>
      <c r="F401" s="5" t="s">
        <v>48</v>
      </c>
      <c r="G401" s="5" t="s">
        <v>50</v>
      </c>
      <c r="H401" s="3">
        <v>22.27724245709696</v>
      </c>
      <c r="I401" s="3">
        <v>0.509957851099724</v>
      </c>
      <c r="J401" s="325">
        <v>22.787200308196685</v>
      </c>
      <c r="K401" s="3">
        <v>1.3035124015975237</v>
      </c>
      <c r="L401" s="3">
        <v>7.66911162669719</v>
      </c>
      <c r="M401" s="325">
        <v>8.972624028294714</v>
      </c>
      <c r="N401" s="3">
        <v>2.8800666729122093</v>
      </c>
      <c r="O401" s="3">
        <v>19.364461705842142</v>
      </c>
      <c r="P401" s="3">
        <v>3.2926529360619377</v>
      </c>
      <c r="Q401" s="3">
        <v>1.7467927439982935</v>
      </c>
      <c r="R401" s="3">
        <v>7.607929480525938</v>
      </c>
      <c r="S401" s="3">
        <v>9.37923572046121</v>
      </c>
      <c r="T401" s="3">
        <v>19.071292666715088</v>
      </c>
      <c r="U401" s="3">
        <v>3.359185213085441</v>
      </c>
      <c r="V401" s="325">
        <v>66.70161713960226</v>
      </c>
      <c r="W401" s="325">
        <v>98.46144147609367</v>
      </c>
      <c r="X401" s="3">
        <v>9.753478465046578</v>
      </c>
      <c r="Y401" s="325">
        <v>108.21491994114025</v>
      </c>
    </row>
    <row r="402" spans="1:25" ht="15">
      <c r="A402" s="321">
        <v>2018</v>
      </c>
      <c r="B402" s="5" t="s">
        <v>507</v>
      </c>
      <c r="C402" s="5" t="s">
        <v>46</v>
      </c>
      <c r="D402" s="5" t="s">
        <v>51</v>
      </c>
      <c r="E402" s="5" t="s">
        <v>208</v>
      </c>
      <c r="F402" s="5" t="s">
        <v>48</v>
      </c>
      <c r="G402" s="5" t="s">
        <v>52</v>
      </c>
      <c r="H402" s="3">
        <v>28.90914110615516</v>
      </c>
      <c r="I402" s="3">
        <v>48.54760145598816</v>
      </c>
      <c r="J402" s="325">
        <v>77.45674256214332</v>
      </c>
      <c r="K402" s="3">
        <v>45.358437462800644</v>
      </c>
      <c r="L402" s="3">
        <v>13.233966098405539</v>
      </c>
      <c r="M402" s="325">
        <v>58.59240356120618</v>
      </c>
      <c r="N402" s="3">
        <v>41.7098127672718</v>
      </c>
      <c r="O402" s="3">
        <v>167.18405739856408</v>
      </c>
      <c r="P402" s="3">
        <v>19.24908076247954</v>
      </c>
      <c r="Q402" s="3">
        <v>20.48328634373656</v>
      </c>
      <c r="R402" s="3">
        <v>46.3927107714199</v>
      </c>
      <c r="S402" s="3">
        <v>63.5398054008908</v>
      </c>
      <c r="T402" s="3">
        <v>77.26269132004433</v>
      </c>
      <c r="U402" s="3">
        <v>17.025153703873602</v>
      </c>
      <c r="V402" s="325">
        <v>452.8465984682806</v>
      </c>
      <c r="W402" s="325">
        <v>588.8957445916301</v>
      </c>
      <c r="X402" s="3">
        <v>58.33534302284837</v>
      </c>
      <c r="Y402" s="325">
        <v>647.2310876144785</v>
      </c>
    </row>
    <row r="403" spans="1:25" ht="15">
      <c r="A403" s="321">
        <v>2018</v>
      </c>
      <c r="B403" s="5" t="s">
        <v>507</v>
      </c>
      <c r="C403" s="5" t="s">
        <v>46</v>
      </c>
      <c r="D403" s="5" t="s">
        <v>51</v>
      </c>
      <c r="E403" s="5" t="s">
        <v>209</v>
      </c>
      <c r="F403" s="5" t="s">
        <v>48</v>
      </c>
      <c r="G403" s="5" t="s">
        <v>53</v>
      </c>
      <c r="H403" s="3">
        <v>13.211507042812745</v>
      </c>
      <c r="I403" s="3">
        <v>117.99842158133075</v>
      </c>
      <c r="J403" s="325">
        <v>131.2099286241435</v>
      </c>
      <c r="K403" s="3">
        <v>47.067497691922924</v>
      </c>
      <c r="L403" s="3">
        <v>6.444900490253957</v>
      </c>
      <c r="M403" s="325">
        <v>53.51239818217688</v>
      </c>
      <c r="N403" s="3">
        <v>118.34687164968877</v>
      </c>
      <c r="O403" s="3">
        <v>26.297181141402433</v>
      </c>
      <c r="P403" s="3">
        <v>6.9111857638520675</v>
      </c>
      <c r="Q403" s="3">
        <v>2.4787754612059505</v>
      </c>
      <c r="R403" s="3">
        <v>13.49081013848724</v>
      </c>
      <c r="S403" s="3">
        <v>40.520079054134555</v>
      </c>
      <c r="T403" s="3">
        <v>43.97508833385433</v>
      </c>
      <c r="U403" s="3">
        <v>10.083932519775958</v>
      </c>
      <c r="V403" s="325">
        <v>262.1039240624013</v>
      </c>
      <c r="W403" s="325">
        <v>446.8262508687217</v>
      </c>
      <c r="X403" s="3">
        <v>44.26210047436409</v>
      </c>
      <c r="Y403" s="325">
        <v>491.0883513430858</v>
      </c>
    </row>
    <row r="404" spans="1:25" ht="15">
      <c r="A404" s="321">
        <v>2018</v>
      </c>
      <c r="B404" s="5" t="s">
        <v>507</v>
      </c>
      <c r="C404" s="5" t="s">
        <v>46</v>
      </c>
      <c r="D404" s="5" t="s">
        <v>51</v>
      </c>
      <c r="E404" s="5" t="s">
        <v>210</v>
      </c>
      <c r="F404" s="5" t="s">
        <v>48</v>
      </c>
      <c r="G404" s="5" t="s">
        <v>54</v>
      </c>
      <c r="H404" s="3">
        <v>11.081585547254175</v>
      </c>
      <c r="I404" s="3">
        <v>14.221614064383608</v>
      </c>
      <c r="J404" s="325">
        <v>25.303199611637783</v>
      </c>
      <c r="K404" s="3">
        <v>24.838610968051405</v>
      </c>
      <c r="L404" s="3">
        <v>8.19673043212957</v>
      </c>
      <c r="M404" s="325">
        <v>33.035341400180975</v>
      </c>
      <c r="N404" s="3">
        <v>12.627837409018273</v>
      </c>
      <c r="O404" s="3">
        <v>58.30539762443959</v>
      </c>
      <c r="P404" s="3">
        <v>5.018293794952926</v>
      </c>
      <c r="Q404" s="3">
        <v>1.5121035629298398</v>
      </c>
      <c r="R404" s="3">
        <v>13.717412494811475</v>
      </c>
      <c r="S404" s="3">
        <v>17.360922498170865</v>
      </c>
      <c r="T404" s="3">
        <v>22.923413414185248</v>
      </c>
      <c r="U404" s="3">
        <v>4.172043940544792</v>
      </c>
      <c r="V404" s="325">
        <v>135.637424739053</v>
      </c>
      <c r="W404" s="325">
        <v>193.97596575087175</v>
      </c>
      <c r="X404" s="3">
        <v>19.215038662084808</v>
      </c>
      <c r="Y404" s="325">
        <v>213.19100441295654</v>
      </c>
    </row>
    <row r="405" spans="1:25" ht="15">
      <c r="A405" s="321">
        <v>2018</v>
      </c>
      <c r="B405" s="5" t="s">
        <v>507</v>
      </c>
      <c r="C405" s="5" t="s">
        <v>46</v>
      </c>
      <c r="D405" s="5" t="s">
        <v>51</v>
      </c>
      <c r="E405" s="5" t="s">
        <v>211</v>
      </c>
      <c r="F405" s="5" t="s">
        <v>48</v>
      </c>
      <c r="G405" s="5" t="s">
        <v>55</v>
      </c>
      <c r="H405" s="3">
        <v>65.81421930930645</v>
      </c>
      <c r="I405" s="3">
        <v>727.6155401242861</v>
      </c>
      <c r="J405" s="325">
        <v>793.4297594335926</v>
      </c>
      <c r="K405" s="3">
        <v>3.38291535047461</v>
      </c>
      <c r="L405" s="3">
        <v>21.011570742845798</v>
      </c>
      <c r="M405" s="325">
        <v>24.39448609332041</v>
      </c>
      <c r="N405" s="3">
        <v>13.91005977444473</v>
      </c>
      <c r="O405" s="3">
        <v>20.51263353004594</v>
      </c>
      <c r="P405" s="3">
        <v>5.256524902839461</v>
      </c>
      <c r="Q405" s="3">
        <v>1.7574465853610357</v>
      </c>
      <c r="R405" s="3">
        <v>11.053345677518406</v>
      </c>
      <c r="S405" s="3">
        <v>59.57806876065448</v>
      </c>
      <c r="T405" s="3">
        <v>25.977027594456676</v>
      </c>
      <c r="U405" s="3">
        <v>6.414788927100323</v>
      </c>
      <c r="V405" s="325">
        <v>144.45989575242103</v>
      </c>
      <c r="W405" s="325">
        <v>962.2841412793341</v>
      </c>
      <c r="X405" s="3">
        <v>95.32277314366401</v>
      </c>
      <c r="Y405" s="325">
        <v>1057.6069144229982</v>
      </c>
    </row>
    <row r="406" spans="1:25" ht="15">
      <c r="A406" s="321">
        <v>2018</v>
      </c>
      <c r="B406" s="5" t="s">
        <v>507</v>
      </c>
      <c r="C406" s="5" t="s">
        <v>56</v>
      </c>
      <c r="D406" s="5" t="s">
        <v>57</v>
      </c>
      <c r="E406" s="5" t="s">
        <v>212</v>
      </c>
      <c r="F406" s="5" t="s">
        <v>58</v>
      </c>
      <c r="G406" s="5" t="s">
        <v>59</v>
      </c>
      <c r="H406" s="3">
        <v>33.86696947828395</v>
      </c>
      <c r="I406" s="3">
        <v>31.797694247297088</v>
      </c>
      <c r="J406" s="325">
        <v>65.66466372558104</v>
      </c>
      <c r="K406" s="3">
        <v>12.890590398383873</v>
      </c>
      <c r="L406" s="3">
        <v>48.63929565330692</v>
      </c>
      <c r="M406" s="325">
        <v>61.52988605169079</v>
      </c>
      <c r="N406" s="3">
        <v>424.3804865226555</v>
      </c>
      <c r="O406" s="3">
        <v>38.84147225238332</v>
      </c>
      <c r="P406" s="3">
        <v>8.837408588692302</v>
      </c>
      <c r="Q406" s="3">
        <v>10.10754985044385</v>
      </c>
      <c r="R406" s="3">
        <v>17.463061793609082</v>
      </c>
      <c r="S406" s="3">
        <v>52.39085171827959</v>
      </c>
      <c r="T406" s="3">
        <v>54.82517663602388</v>
      </c>
      <c r="U406" s="3">
        <v>8.713507427563288</v>
      </c>
      <c r="V406" s="325">
        <v>615.5595147896508</v>
      </c>
      <c r="W406" s="325">
        <v>742.7540645669227</v>
      </c>
      <c r="X406" s="3">
        <v>73.57637329876219</v>
      </c>
      <c r="Y406" s="325">
        <v>816.3304378656849</v>
      </c>
    </row>
    <row r="407" spans="1:25" ht="15">
      <c r="A407" s="321">
        <v>2018</v>
      </c>
      <c r="B407" s="5" t="s">
        <v>507</v>
      </c>
      <c r="C407" s="5" t="s">
        <v>56</v>
      </c>
      <c r="D407" s="5" t="s">
        <v>60</v>
      </c>
      <c r="E407" s="5" t="s">
        <v>213</v>
      </c>
      <c r="F407" s="5" t="s">
        <v>58</v>
      </c>
      <c r="G407" s="5" t="s">
        <v>61</v>
      </c>
      <c r="H407" s="3">
        <v>14.02748272179009</v>
      </c>
      <c r="I407" s="3">
        <v>3.699907233394569</v>
      </c>
      <c r="J407" s="325">
        <v>17.72738995518466</v>
      </c>
      <c r="K407" s="3">
        <v>1.71782157835498</v>
      </c>
      <c r="L407" s="3">
        <v>11.547674419952893</v>
      </c>
      <c r="M407" s="325">
        <v>13.265495998307873</v>
      </c>
      <c r="N407" s="3">
        <v>85.8217321417225</v>
      </c>
      <c r="O407" s="3">
        <v>9.417924606409718</v>
      </c>
      <c r="P407" s="3">
        <v>2.2102217559287487</v>
      </c>
      <c r="Q407" s="3">
        <v>0.8960194746211712</v>
      </c>
      <c r="R407" s="3">
        <v>3.506278857281278</v>
      </c>
      <c r="S407" s="3">
        <v>10.723365746180209</v>
      </c>
      <c r="T407" s="3">
        <v>13.826956992857237</v>
      </c>
      <c r="U407" s="3">
        <v>2.040054250345647</v>
      </c>
      <c r="V407" s="325">
        <v>128.4425538253465</v>
      </c>
      <c r="W407" s="325">
        <v>159.43543977883903</v>
      </c>
      <c r="X407" s="3">
        <v>15.793493423775454</v>
      </c>
      <c r="Y407" s="325">
        <v>175.22893320261448</v>
      </c>
    </row>
    <row r="408" spans="1:25" ht="15">
      <c r="A408" s="321">
        <v>2018</v>
      </c>
      <c r="B408" s="5" t="s">
        <v>507</v>
      </c>
      <c r="C408" s="5" t="s">
        <v>56</v>
      </c>
      <c r="D408" s="5" t="s">
        <v>47</v>
      </c>
      <c r="E408" s="5" t="s">
        <v>214</v>
      </c>
      <c r="F408" s="5" t="s">
        <v>58</v>
      </c>
      <c r="G408" s="5" t="s">
        <v>62</v>
      </c>
      <c r="H408" s="3">
        <v>4.24242058842647</v>
      </c>
      <c r="I408" s="3">
        <v>0</v>
      </c>
      <c r="J408" s="325">
        <v>4.24242058842647</v>
      </c>
      <c r="K408" s="3">
        <v>8.230937732542957</v>
      </c>
      <c r="L408" s="3">
        <v>4.42613884448749</v>
      </c>
      <c r="M408" s="325">
        <v>12.657076577030447</v>
      </c>
      <c r="N408" s="3">
        <v>12.627368249142933</v>
      </c>
      <c r="O408" s="3">
        <v>29.91548683974348</v>
      </c>
      <c r="P408" s="3">
        <v>5.623996995077247</v>
      </c>
      <c r="Q408" s="3">
        <v>3.868387947580815</v>
      </c>
      <c r="R408" s="3">
        <v>14.476260342231864</v>
      </c>
      <c r="S408" s="3">
        <v>15.043842184476564</v>
      </c>
      <c r="T408" s="3">
        <v>24.956808663760004</v>
      </c>
      <c r="U408" s="3">
        <v>5.7739309344532925</v>
      </c>
      <c r="V408" s="325">
        <v>112.2860821564662</v>
      </c>
      <c r="W408" s="325">
        <v>129.18557932192311</v>
      </c>
      <c r="X408" s="3">
        <v>12.796976633912806</v>
      </c>
      <c r="Y408" s="325">
        <v>141.98255595583592</v>
      </c>
    </row>
    <row r="409" spans="1:25" ht="15">
      <c r="A409" s="321">
        <v>2018</v>
      </c>
      <c r="B409" s="5" t="s">
        <v>507</v>
      </c>
      <c r="C409" s="5" t="s">
        <v>56</v>
      </c>
      <c r="D409" s="5" t="s">
        <v>63</v>
      </c>
      <c r="E409" s="5" t="s">
        <v>215</v>
      </c>
      <c r="F409" s="5" t="s">
        <v>58</v>
      </c>
      <c r="G409" s="5" t="s">
        <v>64</v>
      </c>
      <c r="H409" s="3">
        <v>79.74752468677484</v>
      </c>
      <c r="I409" s="3">
        <v>272.0882923813914</v>
      </c>
      <c r="J409" s="325">
        <v>351.83581706816625</v>
      </c>
      <c r="K409" s="3">
        <v>13.419031258836661</v>
      </c>
      <c r="L409" s="3">
        <v>8.979302400451818</v>
      </c>
      <c r="M409" s="325">
        <v>22.39833365928848</v>
      </c>
      <c r="N409" s="3">
        <v>12.762481203335103</v>
      </c>
      <c r="O409" s="3">
        <v>60.82946919038331</v>
      </c>
      <c r="P409" s="3">
        <v>9.078833424975823</v>
      </c>
      <c r="Q409" s="3">
        <v>3.8514563986176005</v>
      </c>
      <c r="R409" s="3">
        <v>19.708423725400625</v>
      </c>
      <c r="S409" s="3">
        <v>39.45959146418971</v>
      </c>
      <c r="T409" s="3">
        <v>39.188623357841905</v>
      </c>
      <c r="U409" s="3">
        <v>10.776670205532346</v>
      </c>
      <c r="V409" s="325">
        <v>195.6555489702764</v>
      </c>
      <c r="W409" s="325">
        <v>569.8896996977312</v>
      </c>
      <c r="X409" s="3">
        <v>56.452625821075934</v>
      </c>
      <c r="Y409" s="325">
        <v>626.3423255188071</v>
      </c>
    </row>
    <row r="410" spans="1:25" ht="15">
      <c r="A410" s="321">
        <v>2018</v>
      </c>
      <c r="B410" s="5" t="s">
        <v>507</v>
      </c>
      <c r="C410" s="5" t="s">
        <v>56</v>
      </c>
      <c r="D410" s="5" t="s">
        <v>47</v>
      </c>
      <c r="E410" s="5" t="s">
        <v>216</v>
      </c>
      <c r="F410" s="5" t="s">
        <v>58</v>
      </c>
      <c r="G410" s="5" t="s">
        <v>65</v>
      </c>
      <c r="H410" s="3">
        <v>29.814627266816295</v>
      </c>
      <c r="I410" s="3">
        <v>5.773527459835783</v>
      </c>
      <c r="J410" s="325">
        <v>35.58815472665208</v>
      </c>
      <c r="K410" s="3">
        <v>3.933854982413079</v>
      </c>
      <c r="L410" s="3">
        <v>16.565673648942827</v>
      </c>
      <c r="M410" s="325">
        <v>20.499528631355908</v>
      </c>
      <c r="N410" s="3">
        <v>8.003648513844624</v>
      </c>
      <c r="O410" s="3">
        <v>30.502951264291365</v>
      </c>
      <c r="P410" s="3">
        <v>9.86542494834862</v>
      </c>
      <c r="Q410" s="3">
        <v>4.017687270368269</v>
      </c>
      <c r="R410" s="3">
        <v>15.486488783375224</v>
      </c>
      <c r="S410" s="3">
        <v>22.187458030114136</v>
      </c>
      <c r="T410" s="3">
        <v>44.26407722264439</v>
      </c>
      <c r="U410" s="3">
        <v>7.717064828160685</v>
      </c>
      <c r="V410" s="325">
        <v>142.04480086114734</v>
      </c>
      <c r="W410" s="325">
        <v>198.13248421915532</v>
      </c>
      <c r="X410" s="3">
        <v>19.626778656565946</v>
      </c>
      <c r="Y410" s="325">
        <v>217.75926287572128</v>
      </c>
    </row>
    <row r="411" spans="1:25" ht="15">
      <c r="A411" s="321">
        <v>2018</v>
      </c>
      <c r="B411" s="5" t="s">
        <v>507</v>
      </c>
      <c r="C411" s="5" t="s">
        <v>56</v>
      </c>
      <c r="D411" s="5" t="s">
        <v>47</v>
      </c>
      <c r="E411" s="5" t="s">
        <v>217</v>
      </c>
      <c r="F411" s="5" t="s">
        <v>58</v>
      </c>
      <c r="G411" s="5" t="s">
        <v>66</v>
      </c>
      <c r="H411" s="3">
        <v>71.42025428436915</v>
      </c>
      <c r="I411" s="3">
        <v>3.2132430591300647</v>
      </c>
      <c r="J411" s="325">
        <v>74.63349734349922</v>
      </c>
      <c r="K411" s="3">
        <v>6.144940246912063</v>
      </c>
      <c r="L411" s="3">
        <v>11.022738280725079</v>
      </c>
      <c r="M411" s="325">
        <v>17.167678527637143</v>
      </c>
      <c r="N411" s="3">
        <v>20.15442105900077</v>
      </c>
      <c r="O411" s="3">
        <v>16.78067768763156</v>
      </c>
      <c r="P411" s="3">
        <v>3.7453600057897707</v>
      </c>
      <c r="Q411" s="3">
        <v>1.1715544842319396</v>
      </c>
      <c r="R411" s="3">
        <v>7.5236902522889615</v>
      </c>
      <c r="S411" s="3">
        <v>12.279826261604327</v>
      </c>
      <c r="T411" s="3">
        <v>21.46346018741014</v>
      </c>
      <c r="U411" s="3">
        <v>3.5033210725546016</v>
      </c>
      <c r="V411" s="325">
        <v>86.62231101051206</v>
      </c>
      <c r="W411" s="325">
        <v>178.42348688164842</v>
      </c>
      <c r="X411" s="3">
        <v>17.674427784821834</v>
      </c>
      <c r="Y411" s="325">
        <v>196.09791466647025</v>
      </c>
    </row>
    <row r="412" spans="1:25" ht="15">
      <c r="A412" s="321">
        <v>2018</v>
      </c>
      <c r="B412" s="5" t="s">
        <v>507</v>
      </c>
      <c r="C412" s="5" t="s">
        <v>56</v>
      </c>
      <c r="D412" s="5" t="s">
        <v>63</v>
      </c>
      <c r="E412" s="5" t="s">
        <v>218</v>
      </c>
      <c r="F412" s="5" t="s">
        <v>58</v>
      </c>
      <c r="G412" s="5" t="s">
        <v>67</v>
      </c>
      <c r="H412" s="3">
        <v>27.164709248538234</v>
      </c>
      <c r="I412" s="3">
        <v>389.2304931304555</v>
      </c>
      <c r="J412" s="325">
        <v>416.39520237899376</v>
      </c>
      <c r="K412" s="3">
        <v>26.764128877685987</v>
      </c>
      <c r="L412" s="3">
        <v>6.613790157353723</v>
      </c>
      <c r="M412" s="325">
        <v>33.37791903503971</v>
      </c>
      <c r="N412" s="3">
        <v>22.29652022125941</v>
      </c>
      <c r="O412" s="3">
        <v>97.22743006541305</v>
      </c>
      <c r="P412" s="3">
        <v>13.904259356096006</v>
      </c>
      <c r="Q412" s="3">
        <v>8.326536855779505</v>
      </c>
      <c r="R412" s="3">
        <v>44.70160134177172</v>
      </c>
      <c r="S412" s="3">
        <v>63.7852728901481</v>
      </c>
      <c r="T412" s="3">
        <v>54.409803379426805</v>
      </c>
      <c r="U412" s="3">
        <v>17.29935147656592</v>
      </c>
      <c r="V412" s="325">
        <v>321.9507755864605</v>
      </c>
      <c r="W412" s="325">
        <v>771.7238970004939</v>
      </c>
      <c r="X412" s="3">
        <v>76.44609196772413</v>
      </c>
      <c r="Y412" s="325">
        <v>848.169988968218</v>
      </c>
    </row>
    <row r="413" spans="1:25" ht="15">
      <c r="A413" s="321">
        <v>2018</v>
      </c>
      <c r="B413" s="5" t="s">
        <v>507</v>
      </c>
      <c r="C413" s="5" t="s">
        <v>56</v>
      </c>
      <c r="D413" s="5" t="s">
        <v>57</v>
      </c>
      <c r="E413" s="5" t="s">
        <v>219</v>
      </c>
      <c r="F413" s="5" t="s">
        <v>58</v>
      </c>
      <c r="G413" s="5" t="s">
        <v>68</v>
      </c>
      <c r="H413" s="3">
        <v>16.61514920052974</v>
      </c>
      <c r="I413" s="3">
        <v>4.671483612848178</v>
      </c>
      <c r="J413" s="325">
        <v>21.286632813377917</v>
      </c>
      <c r="K413" s="3">
        <v>0.4667203981417396</v>
      </c>
      <c r="L413" s="3">
        <v>12.02920631039575</v>
      </c>
      <c r="M413" s="325">
        <v>12.495926708537489</v>
      </c>
      <c r="N413" s="3">
        <v>4.474909287000294</v>
      </c>
      <c r="O413" s="3">
        <v>28.467812348139443</v>
      </c>
      <c r="P413" s="3">
        <v>6.374653714366954</v>
      </c>
      <c r="Q413" s="3">
        <v>3.938098189913504</v>
      </c>
      <c r="R413" s="3">
        <v>9.006080029894033</v>
      </c>
      <c r="S413" s="3">
        <v>13.116092504742918</v>
      </c>
      <c r="T413" s="3">
        <v>24.123446625339852</v>
      </c>
      <c r="U413" s="3">
        <v>6.4622187570717005</v>
      </c>
      <c r="V413" s="325">
        <v>95.9633114564687</v>
      </c>
      <c r="W413" s="325">
        <v>129.7458709783841</v>
      </c>
      <c r="X413" s="3">
        <v>12.852478488481575</v>
      </c>
      <c r="Y413" s="325">
        <v>142.59834946686567</v>
      </c>
    </row>
    <row r="414" spans="1:25" ht="15">
      <c r="A414" s="321">
        <v>2018</v>
      </c>
      <c r="B414" s="5" t="s">
        <v>507</v>
      </c>
      <c r="C414" s="5" t="s">
        <v>56</v>
      </c>
      <c r="D414" s="5" t="s">
        <v>57</v>
      </c>
      <c r="E414" s="5" t="s">
        <v>220</v>
      </c>
      <c r="F414" s="5" t="s">
        <v>58</v>
      </c>
      <c r="G414" s="5" t="s">
        <v>69</v>
      </c>
      <c r="H414" s="3">
        <v>12.951509820977675</v>
      </c>
      <c r="I414" s="3">
        <v>1.8270622396011387</v>
      </c>
      <c r="J414" s="325">
        <v>14.778572060578814</v>
      </c>
      <c r="K414" s="3">
        <v>1.8779181554221203</v>
      </c>
      <c r="L414" s="3">
        <v>4.225130668502757</v>
      </c>
      <c r="M414" s="325">
        <v>6.103048823924878</v>
      </c>
      <c r="N414" s="3">
        <v>2.447812366366108</v>
      </c>
      <c r="O414" s="3">
        <v>13.484434147951468</v>
      </c>
      <c r="P414" s="3">
        <v>3.6556909524806374</v>
      </c>
      <c r="Q414" s="3">
        <v>1.3434354933761166</v>
      </c>
      <c r="R414" s="3">
        <v>5.144681648050646</v>
      </c>
      <c r="S414" s="3">
        <v>7.9775296913262945</v>
      </c>
      <c r="T414" s="3">
        <v>14.857739344845339</v>
      </c>
      <c r="U414" s="3">
        <v>3.7370339092575158</v>
      </c>
      <c r="V414" s="325">
        <v>52.64835755365412</v>
      </c>
      <c r="W414" s="325">
        <v>73.52997843815781</v>
      </c>
      <c r="X414" s="3">
        <v>7.283796077737095</v>
      </c>
      <c r="Y414" s="325">
        <v>80.8137745158949</v>
      </c>
    </row>
    <row r="415" spans="1:25" ht="15">
      <c r="A415" s="321">
        <v>2018</v>
      </c>
      <c r="B415" s="5" t="s">
        <v>507</v>
      </c>
      <c r="C415" s="5" t="s">
        <v>56</v>
      </c>
      <c r="D415" s="5" t="s">
        <v>57</v>
      </c>
      <c r="E415" s="5" t="s">
        <v>221</v>
      </c>
      <c r="F415" s="5" t="s">
        <v>58</v>
      </c>
      <c r="G415" s="5" t="s">
        <v>70</v>
      </c>
      <c r="H415" s="3">
        <v>51.159556489193285</v>
      </c>
      <c r="I415" s="3">
        <v>1.89313123875165</v>
      </c>
      <c r="J415" s="325">
        <v>53.052687727944935</v>
      </c>
      <c r="K415" s="3">
        <v>3.8708959504705645</v>
      </c>
      <c r="L415" s="3">
        <v>20.53871431826</v>
      </c>
      <c r="M415" s="325">
        <v>24.409610268730564</v>
      </c>
      <c r="N415" s="3">
        <v>4.840046953054952</v>
      </c>
      <c r="O415" s="3">
        <v>37.2554037148199</v>
      </c>
      <c r="P415" s="3">
        <v>7.7873567755494815</v>
      </c>
      <c r="Q415" s="3">
        <v>3.2699743323989305</v>
      </c>
      <c r="R415" s="3">
        <v>11.75456478059017</v>
      </c>
      <c r="S415" s="3">
        <v>20.149181675696397</v>
      </c>
      <c r="T415" s="3">
        <v>51.63143572277309</v>
      </c>
      <c r="U415" s="3">
        <v>10.781556904905443</v>
      </c>
      <c r="V415" s="325">
        <v>147.46952085978836</v>
      </c>
      <c r="W415" s="325">
        <v>224.93181885646388</v>
      </c>
      <c r="X415" s="3">
        <v>22.2814902811772</v>
      </c>
      <c r="Y415" s="325">
        <v>247.2133091376411</v>
      </c>
    </row>
    <row r="416" spans="1:25" ht="15">
      <c r="A416" s="321">
        <v>2018</v>
      </c>
      <c r="B416" s="5" t="s">
        <v>507</v>
      </c>
      <c r="C416" s="5" t="s">
        <v>71</v>
      </c>
      <c r="D416" s="5" t="s">
        <v>72</v>
      </c>
      <c r="E416" s="5" t="s">
        <v>222</v>
      </c>
      <c r="F416" s="5" t="s">
        <v>73</v>
      </c>
      <c r="G416" s="5" t="s">
        <v>74</v>
      </c>
      <c r="H416" s="3">
        <v>32.85445188183122</v>
      </c>
      <c r="I416" s="3">
        <v>0</v>
      </c>
      <c r="J416" s="325">
        <v>32.85445188183122</v>
      </c>
      <c r="K416" s="3">
        <v>1.4933171586404803</v>
      </c>
      <c r="L416" s="3">
        <v>19.100297180617133</v>
      </c>
      <c r="M416" s="325">
        <v>20.593614339257613</v>
      </c>
      <c r="N416" s="3">
        <v>4.381134350378879</v>
      </c>
      <c r="O416" s="3">
        <v>18.811950891490692</v>
      </c>
      <c r="P416" s="3">
        <v>5.200796854424659</v>
      </c>
      <c r="Q416" s="3">
        <v>2.1107848372645455</v>
      </c>
      <c r="R416" s="3">
        <v>8.008434674024363</v>
      </c>
      <c r="S416" s="3">
        <v>10.375262636083363</v>
      </c>
      <c r="T416" s="3">
        <v>28.18576755786161</v>
      </c>
      <c r="U416" s="3">
        <v>2.968377938421445</v>
      </c>
      <c r="V416" s="325">
        <v>80.04250973994955</v>
      </c>
      <c r="W416" s="325">
        <v>133.4905759610384</v>
      </c>
      <c r="X416" s="3">
        <v>13.223424707211665</v>
      </c>
      <c r="Y416" s="325">
        <v>146.71400066825007</v>
      </c>
    </row>
    <row r="417" spans="1:25" ht="15">
      <c r="A417" s="321">
        <v>2018</v>
      </c>
      <c r="B417" s="5" t="s">
        <v>507</v>
      </c>
      <c r="C417" s="5" t="s">
        <v>71</v>
      </c>
      <c r="D417" s="5" t="s">
        <v>75</v>
      </c>
      <c r="E417" s="5" t="s">
        <v>223</v>
      </c>
      <c r="F417" s="5" t="s">
        <v>73</v>
      </c>
      <c r="G417" s="5" t="s">
        <v>76</v>
      </c>
      <c r="H417" s="3">
        <v>17.81646834118144</v>
      </c>
      <c r="I417" s="3">
        <v>0</v>
      </c>
      <c r="J417" s="325">
        <v>17.81646834118144</v>
      </c>
      <c r="K417" s="3">
        <v>2.3569567573439594</v>
      </c>
      <c r="L417" s="3">
        <v>3.695306710097186</v>
      </c>
      <c r="M417" s="325">
        <v>6.052263467441145</v>
      </c>
      <c r="N417" s="3">
        <v>1.9414638220387876</v>
      </c>
      <c r="O417" s="3">
        <v>5.27968299111511</v>
      </c>
      <c r="P417" s="3">
        <v>1.594489595661966</v>
      </c>
      <c r="Q417" s="3">
        <v>0.4154565897584031</v>
      </c>
      <c r="R417" s="3">
        <v>4.424897545208042</v>
      </c>
      <c r="S417" s="3">
        <v>5.619440491792324</v>
      </c>
      <c r="T417" s="3">
        <v>24.964507427793276</v>
      </c>
      <c r="U417" s="3">
        <v>1.4311192338261876</v>
      </c>
      <c r="V417" s="325">
        <v>45.671057697194094</v>
      </c>
      <c r="W417" s="325">
        <v>69.53978950581669</v>
      </c>
      <c r="X417" s="3">
        <v>6.888532498008721</v>
      </c>
      <c r="Y417" s="325">
        <v>76.4283220038254</v>
      </c>
    </row>
    <row r="418" spans="1:25" ht="15">
      <c r="A418" s="321">
        <v>2018</v>
      </c>
      <c r="B418" s="5" t="s">
        <v>507</v>
      </c>
      <c r="C418" s="5" t="s">
        <v>71</v>
      </c>
      <c r="D418" s="5" t="s">
        <v>72</v>
      </c>
      <c r="E418" s="5" t="s">
        <v>224</v>
      </c>
      <c r="F418" s="5" t="s">
        <v>73</v>
      </c>
      <c r="G418" s="5" t="s">
        <v>77</v>
      </c>
      <c r="H418" s="3">
        <v>15.077381930436141</v>
      </c>
      <c r="I418" s="3">
        <v>6.249694571377388</v>
      </c>
      <c r="J418" s="325">
        <v>21.32707650181353</v>
      </c>
      <c r="K418" s="3">
        <v>0.5456048173822912</v>
      </c>
      <c r="L418" s="3">
        <v>5.46073148853457</v>
      </c>
      <c r="M418" s="325">
        <v>6.006336305916861</v>
      </c>
      <c r="N418" s="3">
        <v>1.9970265483682434</v>
      </c>
      <c r="O418" s="3">
        <v>6.378476040937864</v>
      </c>
      <c r="P418" s="3">
        <v>3.2678823467096003</v>
      </c>
      <c r="Q418" s="3">
        <v>1.1467135879679131</v>
      </c>
      <c r="R418" s="3">
        <v>4.529634787086148</v>
      </c>
      <c r="S418" s="3">
        <v>9.613625777864993</v>
      </c>
      <c r="T418" s="3">
        <v>23.527351699745324</v>
      </c>
      <c r="U418" s="3">
        <v>2.3121847992405886</v>
      </c>
      <c r="V418" s="325">
        <v>52.77289558792068</v>
      </c>
      <c r="W418" s="325">
        <v>80.10630839565107</v>
      </c>
      <c r="X418" s="3">
        <v>7.935239847580996</v>
      </c>
      <c r="Y418" s="325">
        <v>88.04154824323207</v>
      </c>
    </row>
    <row r="419" spans="1:25" ht="15">
      <c r="A419" s="321">
        <v>2018</v>
      </c>
      <c r="B419" s="5" t="s">
        <v>507</v>
      </c>
      <c r="C419" s="5" t="s">
        <v>71</v>
      </c>
      <c r="D419" s="5" t="s">
        <v>72</v>
      </c>
      <c r="E419" s="5" t="s">
        <v>225</v>
      </c>
      <c r="F419" s="5" t="s">
        <v>73</v>
      </c>
      <c r="G419" s="5" t="s">
        <v>78</v>
      </c>
      <c r="H419" s="3">
        <v>7.187084917719386</v>
      </c>
      <c r="I419" s="3">
        <v>0.17191654852632965</v>
      </c>
      <c r="J419" s="325">
        <v>7.359001466245716</v>
      </c>
      <c r="K419" s="3">
        <v>1.640507355867647</v>
      </c>
      <c r="L419" s="3">
        <v>5.121789474013662</v>
      </c>
      <c r="M419" s="325">
        <v>6.762296829881309</v>
      </c>
      <c r="N419" s="3">
        <v>2.863718627801287</v>
      </c>
      <c r="O419" s="3">
        <v>11.381648190753939</v>
      </c>
      <c r="P419" s="3">
        <v>4.126641361459919</v>
      </c>
      <c r="Q419" s="3">
        <v>1.7506431528678763</v>
      </c>
      <c r="R419" s="3">
        <v>5.307211507246056</v>
      </c>
      <c r="S419" s="3">
        <v>8.66517527498274</v>
      </c>
      <c r="T419" s="3">
        <v>19.76471480520105</v>
      </c>
      <c r="U419" s="3">
        <v>2.6138756549790823</v>
      </c>
      <c r="V419" s="325">
        <v>56.473628575291954</v>
      </c>
      <c r="W419" s="325">
        <v>70.59492687141898</v>
      </c>
      <c r="X419" s="3">
        <v>6.99305320600147</v>
      </c>
      <c r="Y419" s="325">
        <v>77.58798007742044</v>
      </c>
    </row>
    <row r="420" spans="1:25" ht="15">
      <c r="A420" s="321">
        <v>2018</v>
      </c>
      <c r="B420" s="5" t="s">
        <v>507</v>
      </c>
      <c r="C420" s="5" t="s">
        <v>71</v>
      </c>
      <c r="D420" s="5" t="s">
        <v>60</v>
      </c>
      <c r="E420" s="5" t="s">
        <v>226</v>
      </c>
      <c r="F420" s="5" t="s">
        <v>73</v>
      </c>
      <c r="G420" s="5" t="s">
        <v>79</v>
      </c>
      <c r="H420" s="3">
        <v>7.586055144738874</v>
      </c>
      <c r="I420" s="3">
        <v>0</v>
      </c>
      <c r="J420" s="325">
        <v>7.586055144738874</v>
      </c>
      <c r="K420" s="3">
        <v>0.647778096681658</v>
      </c>
      <c r="L420" s="3">
        <v>3.2147024458439875</v>
      </c>
      <c r="M420" s="325">
        <v>3.8624805425256454</v>
      </c>
      <c r="N420" s="3">
        <v>23.598909220723726</v>
      </c>
      <c r="O420" s="3">
        <v>1.4284291057985998</v>
      </c>
      <c r="P420" s="3">
        <v>0.4994458512409914</v>
      </c>
      <c r="Q420" s="3">
        <v>0.2359991731474287</v>
      </c>
      <c r="R420" s="3">
        <v>0.9351543012373876</v>
      </c>
      <c r="S420" s="3">
        <v>2.659010660910971</v>
      </c>
      <c r="T420" s="3">
        <v>3.1042733566457983</v>
      </c>
      <c r="U420" s="3">
        <v>0.3582387756311211</v>
      </c>
      <c r="V420" s="325">
        <v>32.81946044533603</v>
      </c>
      <c r="W420" s="325">
        <v>44.267996132600544</v>
      </c>
      <c r="X420" s="3">
        <v>4.385137374562174</v>
      </c>
      <c r="Y420" s="325">
        <v>48.65313350716272</v>
      </c>
    </row>
    <row r="421" spans="1:25" ht="15">
      <c r="A421" s="321">
        <v>2018</v>
      </c>
      <c r="B421" s="5" t="s">
        <v>507</v>
      </c>
      <c r="C421" s="5" t="s">
        <v>71</v>
      </c>
      <c r="D421" s="5" t="s">
        <v>75</v>
      </c>
      <c r="E421" s="5" t="s">
        <v>227</v>
      </c>
      <c r="F421" s="5" t="s">
        <v>73</v>
      </c>
      <c r="G421" s="5" t="s">
        <v>80</v>
      </c>
      <c r="H421" s="3">
        <v>162.7063191283745</v>
      </c>
      <c r="I421" s="3">
        <v>0</v>
      </c>
      <c r="J421" s="325">
        <v>162.7063191283745</v>
      </c>
      <c r="K421" s="3">
        <v>27.812330850808895</v>
      </c>
      <c r="L421" s="3">
        <v>20.23999860772214</v>
      </c>
      <c r="M421" s="325">
        <v>48.052329458531034</v>
      </c>
      <c r="N421" s="3">
        <v>28.013994575078723</v>
      </c>
      <c r="O421" s="3">
        <v>60.458497522860355</v>
      </c>
      <c r="P421" s="3">
        <v>10.256082607823778</v>
      </c>
      <c r="Q421" s="3">
        <v>10.524790451550103</v>
      </c>
      <c r="R421" s="3">
        <v>22.251429436429042</v>
      </c>
      <c r="S421" s="3">
        <v>27.48322986881534</v>
      </c>
      <c r="T421" s="3">
        <v>28.434239058728636</v>
      </c>
      <c r="U421" s="3">
        <v>8.475023648631508</v>
      </c>
      <c r="V421" s="325">
        <v>195.8972871699175</v>
      </c>
      <c r="W421" s="325">
        <v>406.65593575682306</v>
      </c>
      <c r="X421" s="3">
        <v>40.28287472361</v>
      </c>
      <c r="Y421" s="325">
        <v>446.93881048043306</v>
      </c>
    </row>
    <row r="422" spans="1:25" ht="15">
      <c r="A422" s="321">
        <v>2018</v>
      </c>
      <c r="B422" s="5" t="s">
        <v>507</v>
      </c>
      <c r="C422" s="5" t="s">
        <v>71</v>
      </c>
      <c r="D422" s="5" t="s">
        <v>75</v>
      </c>
      <c r="E422" s="5" t="s">
        <v>228</v>
      </c>
      <c r="F422" s="5" t="s">
        <v>73</v>
      </c>
      <c r="G422" s="5" t="s">
        <v>81</v>
      </c>
      <c r="H422" s="3">
        <v>63.68291459001133</v>
      </c>
      <c r="I422" s="3">
        <v>0</v>
      </c>
      <c r="J422" s="325">
        <v>63.68291459001133</v>
      </c>
      <c r="K422" s="3">
        <v>139.40582105743334</v>
      </c>
      <c r="L422" s="3">
        <v>49.61627300573687</v>
      </c>
      <c r="M422" s="325">
        <v>189.02209406317021</v>
      </c>
      <c r="N422" s="3">
        <v>9.893419406769757</v>
      </c>
      <c r="O422" s="3">
        <v>32.57016823631078</v>
      </c>
      <c r="P422" s="3">
        <v>4.762692978301109</v>
      </c>
      <c r="Q422" s="3">
        <v>4.041783298579241</v>
      </c>
      <c r="R422" s="3">
        <v>12.488213739058535</v>
      </c>
      <c r="S422" s="3">
        <v>21.57466058306117</v>
      </c>
      <c r="T422" s="3">
        <v>15.38624230661562</v>
      </c>
      <c r="U422" s="3">
        <v>4.964683333272467</v>
      </c>
      <c r="V422" s="325">
        <v>105.68186388196867</v>
      </c>
      <c r="W422" s="325">
        <v>358.3868725351502</v>
      </c>
      <c r="X422" s="3">
        <v>35.50139619147958</v>
      </c>
      <c r="Y422" s="325">
        <v>393.88826872662975</v>
      </c>
    </row>
    <row r="423" spans="1:25" ht="15">
      <c r="A423" s="321">
        <v>2018</v>
      </c>
      <c r="B423" s="5" t="s">
        <v>507</v>
      </c>
      <c r="C423" s="5" t="s">
        <v>71</v>
      </c>
      <c r="D423" s="5" t="s">
        <v>60</v>
      </c>
      <c r="E423" s="5" t="s">
        <v>229</v>
      </c>
      <c r="F423" s="5" t="s">
        <v>73</v>
      </c>
      <c r="G423" s="5" t="s">
        <v>82</v>
      </c>
      <c r="H423" s="3">
        <v>23.120237543528077</v>
      </c>
      <c r="I423" s="3">
        <v>0.5279651988079621</v>
      </c>
      <c r="J423" s="325">
        <v>23.64820274233604</v>
      </c>
      <c r="K423" s="3">
        <v>14.559398522252087</v>
      </c>
      <c r="L423" s="3">
        <v>13.776742828010038</v>
      </c>
      <c r="M423" s="325">
        <v>28.336141350262125</v>
      </c>
      <c r="N423" s="3">
        <v>25.57357066961623</v>
      </c>
      <c r="O423" s="3">
        <v>60.97151789715987</v>
      </c>
      <c r="P423" s="3">
        <v>14.887727559075003</v>
      </c>
      <c r="Q423" s="3">
        <v>5.693442476485231</v>
      </c>
      <c r="R423" s="3">
        <v>33.06177775104984</v>
      </c>
      <c r="S423" s="3">
        <v>41.14607383058418</v>
      </c>
      <c r="T423" s="3">
        <v>71.8951640923847</v>
      </c>
      <c r="U423" s="3">
        <v>14.528396291007745</v>
      </c>
      <c r="V423" s="325">
        <v>267.7576705673628</v>
      </c>
      <c r="W423" s="325">
        <v>319.742014659961</v>
      </c>
      <c r="X423" s="3">
        <v>31.673280500506667</v>
      </c>
      <c r="Y423" s="325">
        <v>351.4152951604677</v>
      </c>
    </row>
    <row r="424" spans="1:25" ht="15">
      <c r="A424" s="321">
        <v>2018</v>
      </c>
      <c r="B424" s="5" t="s">
        <v>507</v>
      </c>
      <c r="C424" s="5" t="s">
        <v>71</v>
      </c>
      <c r="D424" s="5" t="s">
        <v>60</v>
      </c>
      <c r="E424" s="5" t="s">
        <v>230</v>
      </c>
      <c r="F424" s="5" t="s">
        <v>73</v>
      </c>
      <c r="G424" s="5" t="s">
        <v>83</v>
      </c>
      <c r="H424" s="3">
        <v>7.911819805945277</v>
      </c>
      <c r="I424" s="3">
        <v>0</v>
      </c>
      <c r="J424" s="325">
        <v>7.911819805945277</v>
      </c>
      <c r="K424" s="3">
        <v>0.18919264962363974</v>
      </c>
      <c r="L424" s="3">
        <v>5.923516931657667</v>
      </c>
      <c r="M424" s="325">
        <v>6.112709581281306</v>
      </c>
      <c r="N424" s="3">
        <v>30.34831985284983</v>
      </c>
      <c r="O424" s="3">
        <v>3.1086193049774224</v>
      </c>
      <c r="P424" s="3">
        <v>1.1889657584605715</v>
      </c>
      <c r="Q424" s="3">
        <v>0.5265549227639925</v>
      </c>
      <c r="R424" s="3">
        <v>1.4600030403530233</v>
      </c>
      <c r="S424" s="3">
        <v>4.504640019693665</v>
      </c>
      <c r="T424" s="3">
        <v>6.834081076029991</v>
      </c>
      <c r="U424" s="3">
        <v>1.0291229782935105</v>
      </c>
      <c r="V424" s="325">
        <v>49.000306953422</v>
      </c>
      <c r="W424" s="325">
        <v>63.024836340648584</v>
      </c>
      <c r="X424" s="3">
        <v>6.243168643441526</v>
      </c>
      <c r="Y424" s="325">
        <v>69.26800498409011</v>
      </c>
    </row>
    <row r="425" spans="1:25" ht="15">
      <c r="A425" s="321">
        <v>2018</v>
      </c>
      <c r="B425" s="5" t="s">
        <v>507</v>
      </c>
      <c r="C425" s="5" t="s">
        <v>71</v>
      </c>
      <c r="D425" s="5" t="s">
        <v>84</v>
      </c>
      <c r="E425" s="5" t="s">
        <v>231</v>
      </c>
      <c r="F425" s="5" t="s">
        <v>73</v>
      </c>
      <c r="G425" s="5" t="s">
        <v>85</v>
      </c>
      <c r="H425" s="3">
        <v>46.16384228387842</v>
      </c>
      <c r="I425" s="3">
        <v>0</v>
      </c>
      <c r="J425" s="325">
        <v>46.16384228387842</v>
      </c>
      <c r="K425" s="3">
        <v>7.311686851103171</v>
      </c>
      <c r="L425" s="3">
        <v>13.154619942652623</v>
      </c>
      <c r="M425" s="325">
        <v>20.466306793755795</v>
      </c>
      <c r="N425" s="3">
        <v>13.313289351309036</v>
      </c>
      <c r="O425" s="3">
        <v>25.884858960420516</v>
      </c>
      <c r="P425" s="3">
        <v>12.013305528313468</v>
      </c>
      <c r="Q425" s="3">
        <v>4.67038239252273</v>
      </c>
      <c r="R425" s="3">
        <v>16.30067832378985</v>
      </c>
      <c r="S425" s="3">
        <v>26.063782926735758</v>
      </c>
      <c r="T425" s="3">
        <v>63.195333886862976</v>
      </c>
      <c r="U425" s="3">
        <v>6.431057149009876</v>
      </c>
      <c r="V425" s="325">
        <v>167.87268851896422</v>
      </c>
      <c r="W425" s="325">
        <v>234.50283759659843</v>
      </c>
      <c r="X425" s="3">
        <v>23.229584517570483</v>
      </c>
      <c r="Y425" s="325">
        <v>257.7324221141689</v>
      </c>
    </row>
    <row r="426" spans="1:25" ht="15">
      <c r="A426" s="321">
        <v>2018</v>
      </c>
      <c r="B426" s="5" t="s">
        <v>507</v>
      </c>
      <c r="C426" s="5" t="s">
        <v>71</v>
      </c>
      <c r="D426" s="5" t="s">
        <v>84</v>
      </c>
      <c r="E426" s="5" t="s">
        <v>232</v>
      </c>
      <c r="F426" s="5" t="s">
        <v>73</v>
      </c>
      <c r="G426" s="5" t="s">
        <v>86</v>
      </c>
      <c r="H426" s="3">
        <v>2.573422334941062</v>
      </c>
      <c r="I426" s="3">
        <v>0</v>
      </c>
      <c r="J426" s="325">
        <v>2.573422334941062</v>
      </c>
      <c r="K426" s="3">
        <v>0.4152045674579861</v>
      </c>
      <c r="L426" s="3">
        <v>4.533330858417192</v>
      </c>
      <c r="M426" s="325">
        <v>4.948535425875178</v>
      </c>
      <c r="N426" s="3">
        <v>1.779104993803023</v>
      </c>
      <c r="O426" s="3">
        <v>5.780928702804865</v>
      </c>
      <c r="P426" s="3">
        <v>3.05634777724941</v>
      </c>
      <c r="Q426" s="3">
        <v>2.1630192604762275</v>
      </c>
      <c r="R426" s="3">
        <v>7.999579108245483</v>
      </c>
      <c r="S426" s="3">
        <v>7.341754770571653</v>
      </c>
      <c r="T426" s="3">
        <v>18.115475316563376</v>
      </c>
      <c r="U426" s="3">
        <v>2.636314627184075</v>
      </c>
      <c r="V426" s="325">
        <v>48.872524556898114</v>
      </c>
      <c r="W426" s="325">
        <v>56.394482317714356</v>
      </c>
      <c r="X426" s="3">
        <v>5.58637331108774</v>
      </c>
      <c r="Y426" s="325">
        <v>61.9808556288021</v>
      </c>
    </row>
    <row r="427" spans="1:25" ht="15">
      <c r="A427" s="321">
        <v>2018</v>
      </c>
      <c r="B427" s="5" t="s">
        <v>507</v>
      </c>
      <c r="C427" s="5" t="s">
        <v>71</v>
      </c>
      <c r="D427" s="5" t="s">
        <v>75</v>
      </c>
      <c r="E427" s="5" t="s">
        <v>233</v>
      </c>
      <c r="F427" s="5" t="s">
        <v>73</v>
      </c>
      <c r="G427" s="5" t="s">
        <v>87</v>
      </c>
      <c r="H427" s="3">
        <v>4.515140904266604</v>
      </c>
      <c r="I427" s="3">
        <v>0</v>
      </c>
      <c r="J427" s="325">
        <v>4.515140904266604</v>
      </c>
      <c r="K427" s="3">
        <v>1.328476417377687</v>
      </c>
      <c r="L427" s="3">
        <v>2.0440363221931035</v>
      </c>
      <c r="M427" s="325">
        <v>3.372512739570791</v>
      </c>
      <c r="N427" s="3">
        <v>2.6077803007058056</v>
      </c>
      <c r="O427" s="3">
        <v>5.775285038883527</v>
      </c>
      <c r="P427" s="3">
        <v>1.507784051840756</v>
      </c>
      <c r="Q427" s="3">
        <v>0.9048337284400458</v>
      </c>
      <c r="R427" s="3">
        <v>3.1402104376786886</v>
      </c>
      <c r="S427" s="3">
        <v>4.202853130438329</v>
      </c>
      <c r="T427" s="3">
        <v>8.772702489301375</v>
      </c>
      <c r="U427" s="3">
        <v>1.7855354188870503</v>
      </c>
      <c r="V427" s="325">
        <v>28.696984596175575</v>
      </c>
      <c r="W427" s="325">
        <v>36.584638240012964</v>
      </c>
      <c r="X427" s="3">
        <v>3.6240326758990555</v>
      </c>
      <c r="Y427" s="325">
        <v>40.20867091591202</v>
      </c>
    </row>
    <row r="428" spans="1:25" ht="25.5">
      <c r="A428" s="321">
        <v>2018</v>
      </c>
      <c r="B428" s="5" t="s">
        <v>507</v>
      </c>
      <c r="C428" s="5" t="s">
        <v>71</v>
      </c>
      <c r="D428" s="5" t="s">
        <v>75</v>
      </c>
      <c r="E428" s="5" t="s">
        <v>234</v>
      </c>
      <c r="F428" s="5" t="s">
        <v>73</v>
      </c>
      <c r="G428" s="5" t="s">
        <v>88</v>
      </c>
      <c r="H428" s="3">
        <v>57.60120475039307</v>
      </c>
      <c r="I428" s="3">
        <v>0</v>
      </c>
      <c r="J428" s="325">
        <v>57.60120475039307</v>
      </c>
      <c r="K428" s="3">
        <v>383.0601007861339</v>
      </c>
      <c r="L428" s="3">
        <v>72.8180789964743</v>
      </c>
      <c r="M428" s="325">
        <v>455.8781797826082</v>
      </c>
      <c r="N428" s="3">
        <v>19.000416455279172</v>
      </c>
      <c r="O428" s="3">
        <v>67.1878699167838</v>
      </c>
      <c r="P428" s="3">
        <v>10.03807780286205</v>
      </c>
      <c r="Q428" s="3">
        <v>10.810050566382005</v>
      </c>
      <c r="R428" s="3">
        <v>29.235415870837393</v>
      </c>
      <c r="S428" s="3">
        <v>50.63415964377233</v>
      </c>
      <c r="T428" s="3">
        <v>33.43303693672322</v>
      </c>
      <c r="U428" s="3">
        <v>8.866728661451507</v>
      </c>
      <c r="V428" s="325">
        <v>229.20575585409148</v>
      </c>
      <c r="W428" s="325">
        <v>742.6851403870927</v>
      </c>
      <c r="X428" s="3">
        <v>73.56954574785891</v>
      </c>
      <c r="Y428" s="325">
        <v>816.2546861349516</v>
      </c>
    </row>
    <row r="429" spans="1:25" ht="15">
      <c r="A429" s="321">
        <v>2018</v>
      </c>
      <c r="B429" s="5" t="s">
        <v>507</v>
      </c>
      <c r="C429" s="5" t="s">
        <v>71</v>
      </c>
      <c r="D429" s="5" t="s">
        <v>75</v>
      </c>
      <c r="E429" s="5" t="s">
        <v>235</v>
      </c>
      <c r="F429" s="5" t="s">
        <v>73</v>
      </c>
      <c r="G429" s="5" t="s">
        <v>89</v>
      </c>
      <c r="H429" s="3">
        <v>288.00674567861086</v>
      </c>
      <c r="I429" s="3">
        <v>24.770441039016134</v>
      </c>
      <c r="J429" s="325">
        <v>312.777186717627</v>
      </c>
      <c r="K429" s="3">
        <v>188.00599479823558</v>
      </c>
      <c r="L429" s="3">
        <v>92.42197649428294</v>
      </c>
      <c r="M429" s="325">
        <v>280.4279712925185</v>
      </c>
      <c r="N429" s="3">
        <v>47.64772258821223</v>
      </c>
      <c r="O429" s="3">
        <v>107.32334858246793</v>
      </c>
      <c r="P429" s="3">
        <v>16.61059952579136</v>
      </c>
      <c r="Q429" s="3">
        <v>13.921388971693473</v>
      </c>
      <c r="R429" s="3">
        <v>36.30647678406193</v>
      </c>
      <c r="S429" s="3">
        <v>67.98801222275762</v>
      </c>
      <c r="T429" s="3">
        <v>105.62036306165813</v>
      </c>
      <c r="U429" s="3">
        <v>12.623412193181993</v>
      </c>
      <c r="V429" s="325">
        <v>408.0413239298246</v>
      </c>
      <c r="W429" s="325">
        <v>1001.2464819399702</v>
      </c>
      <c r="X429" s="3">
        <v>99.18233831845976</v>
      </c>
      <c r="Y429" s="325">
        <v>1100.4288202584298</v>
      </c>
    </row>
    <row r="430" spans="1:25" ht="15">
      <c r="A430" s="321">
        <v>2018</v>
      </c>
      <c r="B430" s="5" t="s">
        <v>507</v>
      </c>
      <c r="C430" s="5" t="s">
        <v>71</v>
      </c>
      <c r="D430" s="5" t="s">
        <v>84</v>
      </c>
      <c r="E430" s="5" t="s">
        <v>236</v>
      </c>
      <c r="F430" s="5" t="s">
        <v>73</v>
      </c>
      <c r="G430" s="5" t="s">
        <v>90</v>
      </c>
      <c r="H430" s="3">
        <v>11.761277587174638</v>
      </c>
      <c r="I430" s="3">
        <v>0</v>
      </c>
      <c r="J430" s="325">
        <v>11.761277587174638</v>
      </c>
      <c r="K430" s="3">
        <v>5.748704799655264</v>
      </c>
      <c r="L430" s="3">
        <v>0.7533878820552724</v>
      </c>
      <c r="M430" s="325">
        <v>6.502092681710536</v>
      </c>
      <c r="N430" s="3">
        <v>9.780682567359763</v>
      </c>
      <c r="O430" s="3">
        <v>13.536468240323732</v>
      </c>
      <c r="P430" s="3">
        <v>2.402160498156869</v>
      </c>
      <c r="Q430" s="3">
        <v>1.2700018405431845</v>
      </c>
      <c r="R430" s="3">
        <v>4.877370180141392</v>
      </c>
      <c r="S430" s="3">
        <v>7.808603275194672</v>
      </c>
      <c r="T430" s="3">
        <v>14.030223386482996</v>
      </c>
      <c r="U430" s="3">
        <v>1.8572525814557626</v>
      </c>
      <c r="V430" s="325">
        <v>55.56276256965837</v>
      </c>
      <c r="W430" s="325">
        <v>73.82613283854354</v>
      </c>
      <c r="X430" s="3">
        <v>7.313132795981181</v>
      </c>
      <c r="Y430" s="325">
        <v>81.13926563452472</v>
      </c>
    </row>
    <row r="431" spans="1:25" ht="15">
      <c r="A431" s="321">
        <v>2018</v>
      </c>
      <c r="B431" s="5" t="s">
        <v>507</v>
      </c>
      <c r="C431" s="5" t="s">
        <v>71</v>
      </c>
      <c r="D431" s="5" t="s">
        <v>72</v>
      </c>
      <c r="E431" s="5" t="s">
        <v>237</v>
      </c>
      <c r="F431" s="5" t="s">
        <v>73</v>
      </c>
      <c r="G431" s="5" t="s">
        <v>91</v>
      </c>
      <c r="H431" s="3">
        <v>19.14283410131423</v>
      </c>
      <c r="I431" s="3">
        <v>2.1272299430503487</v>
      </c>
      <c r="J431" s="325">
        <v>21.270064044364577</v>
      </c>
      <c r="K431" s="3">
        <v>0.8527698230384854</v>
      </c>
      <c r="L431" s="3">
        <v>10.369340946849075</v>
      </c>
      <c r="M431" s="325">
        <v>11.22211076988756</v>
      </c>
      <c r="N431" s="3">
        <v>4.914697361537597</v>
      </c>
      <c r="O431" s="3">
        <v>31.4870233203576</v>
      </c>
      <c r="P431" s="3">
        <v>4.964970652595675</v>
      </c>
      <c r="Q431" s="3">
        <v>2.164773051608276</v>
      </c>
      <c r="R431" s="3">
        <v>7.721843734105004</v>
      </c>
      <c r="S431" s="3">
        <v>13.587628937799733</v>
      </c>
      <c r="T431" s="3">
        <v>32.1339960446572</v>
      </c>
      <c r="U431" s="3">
        <v>3.528432341975308</v>
      </c>
      <c r="V431" s="325">
        <v>100.50336544463639</v>
      </c>
      <c r="W431" s="325">
        <v>132.99554025888852</v>
      </c>
      <c r="X431" s="3">
        <v>13.174387033296236</v>
      </c>
      <c r="Y431" s="325">
        <v>146.16992729218475</v>
      </c>
    </row>
    <row r="432" spans="1:25" ht="15">
      <c r="A432" s="321">
        <v>2018</v>
      </c>
      <c r="B432" s="5" t="s">
        <v>507</v>
      </c>
      <c r="C432" s="5" t="s">
        <v>71</v>
      </c>
      <c r="D432" s="5" t="s">
        <v>72</v>
      </c>
      <c r="E432" s="5" t="s">
        <v>238</v>
      </c>
      <c r="F432" s="5" t="s">
        <v>73</v>
      </c>
      <c r="G432" s="5" t="s">
        <v>92</v>
      </c>
      <c r="H432" s="3">
        <v>50.72718658782303</v>
      </c>
      <c r="I432" s="3">
        <v>1.8318787313327292</v>
      </c>
      <c r="J432" s="325">
        <v>52.559065319155756</v>
      </c>
      <c r="K432" s="3">
        <v>78.82487532044709</v>
      </c>
      <c r="L432" s="3">
        <v>50.76989503883172</v>
      </c>
      <c r="M432" s="325">
        <v>129.5947703592788</v>
      </c>
      <c r="N432" s="3">
        <v>26.43191907511562</v>
      </c>
      <c r="O432" s="3">
        <v>127.64678392802179</v>
      </c>
      <c r="P432" s="3">
        <v>19.69277644529526</v>
      </c>
      <c r="Q432" s="3">
        <v>17.69618911064977</v>
      </c>
      <c r="R432" s="3">
        <v>40.30089435844363</v>
      </c>
      <c r="S432" s="3">
        <v>53.77030780555649</v>
      </c>
      <c r="T432" s="3">
        <v>89.75795358077872</v>
      </c>
      <c r="U432" s="3">
        <v>14.464006888491818</v>
      </c>
      <c r="V432" s="325">
        <v>389.7608311923531</v>
      </c>
      <c r="W432" s="325">
        <v>571.9146668707876</v>
      </c>
      <c r="X432" s="3">
        <v>56.65321676732598</v>
      </c>
      <c r="Y432" s="325">
        <v>628.5678836381136</v>
      </c>
    </row>
    <row r="433" spans="1:25" ht="15">
      <c r="A433" s="321">
        <v>2018</v>
      </c>
      <c r="B433" s="5" t="s">
        <v>507</v>
      </c>
      <c r="C433" s="5" t="s">
        <v>93</v>
      </c>
      <c r="D433" s="5" t="s">
        <v>94</v>
      </c>
      <c r="E433" s="5" t="s">
        <v>239</v>
      </c>
      <c r="F433" s="5" t="s">
        <v>95</v>
      </c>
      <c r="G433" s="5" t="s">
        <v>96</v>
      </c>
      <c r="H433" s="3">
        <v>7.341733744709401</v>
      </c>
      <c r="I433" s="3">
        <v>1.1227079922966698</v>
      </c>
      <c r="J433" s="325">
        <v>8.464441737006071</v>
      </c>
      <c r="K433" s="3">
        <v>0.6193978793823507</v>
      </c>
      <c r="L433" s="3">
        <v>1.89158601605111</v>
      </c>
      <c r="M433" s="325">
        <v>2.5109838954334607</v>
      </c>
      <c r="N433" s="3">
        <v>2.8670542038941065</v>
      </c>
      <c r="O433" s="3">
        <v>1.8085637798718164</v>
      </c>
      <c r="P433" s="3">
        <v>0.790809433675907</v>
      </c>
      <c r="Q433" s="3">
        <v>0.21159818988081233</v>
      </c>
      <c r="R433" s="3">
        <v>1.1993744352781883</v>
      </c>
      <c r="S433" s="3">
        <v>2.570210606309556</v>
      </c>
      <c r="T433" s="3">
        <v>7.481323976571514</v>
      </c>
      <c r="U433" s="3">
        <v>0.658302173079271</v>
      </c>
      <c r="V433" s="325">
        <v>17.58723679856117</v>
      </c>
      <c r="W433" s="325">
        <v>28.562662431000703</v>
      </c>
      <c r="X433" s="3">
        <v>2.829384871364092</v>
      </c>
      <c r="Y433" s="325">
        <v>31.392047302364794</v>
      </c>
    </row>
    <row r="434" spans="1:25" ht="15">
      <c r="A434" s="321">
        <v>2018</v>
      </c>
      <c r="B434" s="5" t="s">
        <v>507</v>
      </c>
      <c r="C434" s="5" t="s">
        <v>93</v>
      </c>
      <c r="D434" s="5" t="s">
        <v>97</v>
      </c>
      <c r="E434" s="5" t="s">
        <v>240</v>
      </c>
      <c r="F434" s="5" t="s">
        <v>95</v>
      </c>
      <c r="G434" s="5" t="s">
        <v>98</v>
      </c>
      <c r="H434" s="3">
        <v>54.274183414891695</v>
      </c>
      <c r="I434" s="3">
        <v>0</v>
      </c>
      <c r="J434" s="325">
        <v>54.274183414891695</v>
      </c>
      <c r="K434" s="3">
        <v>0.7132414333541386</v>
      </c>
      <c r="L434" s="3">
        <v>9.275752092327078</v>
      </c>
      <c r="M434" s="325">
        <v>9.988993525681217</v>
      </c>
      <c r="N434" s="3">
        <v>1.6492812868558753</v>
      </c>
      <c r="O434" s="3">
        <v>7.0322319874597055</v>
      </c>
      <c r="P434" s="3">
        <v>3.1161555965453003</v>
      </c>
      <c r="Q434" s="3">
        <v>1.515923506405294</v>
      </c>
      <c r="R434" s="3">
        <v>5.4241218823084925</v>
      </c>
      <c r="S434" s="3">
        <v>8.917715917796869</v>
      </c>
      <c r="T434" s="3">
        <v>15.233994722207928</v>
      </c>
      <c r="U434" s="3">
        <v>2.5920699165589447</v>
      </c>
      <c r="V434" s="325">
        <v>45.48149481613841</v>
      </c>
      <c r="W434" s="325">
        <v>109.74467175671131</v>
      </c>
      <c r="X434" s="3">
        <v>10.87118243025702</v>
      </c>
      <c r="Y434" s="325">
        <v>120.61585418696833</v>
      </c>
    </row>
    <row r="435" spans="1:25" ht="15">
      <c r="A435" s="321">
        <v>2018</v>
      </c>
      <c r="B435" s="5" t="s">
        <v>507</v>
      </c>
      <c r="C435" s="5" t="s">
        <v>93</v>
      </c>
      <c r="D435" s="5" t="s">
        <v>97</v>
      </c>
      <c r="E435" s="5" t="s">
        <v>241</v>
      </c>
      <c r="F435" s="5" t="s">
        <v>95</v>
      </c>
      <c r="G435" s="5" t="s">
        <v>99</v>
      </c>
      <c r="H435" s="3">
        <v>12.841514323955565</v>
      </c>
      <c r="I435" s="3">
        <v>0</v>
      </c>
      <c r="J435" s="325">
        <v>12.841514323955565</v>
      </c>
      <c r="K435" s="3">
        <v>1.245399631871654</v>
      </c>
      <c r="L435" s="3">
        <v>3.1917780626772214</v>
      </c>
      <c r="M435" s="325">
        <v>4.4371776945488755</v>
      </c>
      <c r="N435" s="3">
        <v>1.1514173416823315</v>
      </c>
      <c r="O435" s="3">
        <v>5.6668236605033435</v>
      </c>
      <c r="P435" s="3">
        <v>2.1532092413813206</v>
      </c>
      <c r="Q435" s="3">
        <v>0.9308664110356348</v>
      </c>
      <c r="R435" s="3">
        <v>4.295341156612444</v>
      </c>
      <c r="S435" s="3">
        <v>5.362031520773982</v>
      </c>
      <c r="T435" s="3">
        <v>12.495640515283313</v>
      </c>
      <c r="U435" s="3">
        <v>2.1723164241489</v>
      </c>
      <c r="V435" s="325">
        <v>34.22764627142127</v>
      </c>
      <c r="W435" s="325">
        <v>51.50633828992571</v>
      </c>
      <c r="X435" s="3">
        <v>5.102159320368759</v>
      </c>
      <c r="Y435" s="325">
        <v>56.608497610294464</v>
      </c>
    </row>
    <row r="436" spans="1:25" ht="15">
      <c r="A436" s="321">
        <v>2018</v>
      </c>
      <c r="B436" s="5" t="s">
        <v>507</v>
      </c>
      <c r="C436" s="5" t="s">
        <v>93</v>
      </c>
      <c r="D436" s="5" t="s">
        <v>97</v>
      </c>
      <c r="E436" s="5" t="s">
        <v>242</v>
      </c>
      <c r="F436" s="5" t="s">
        <v>95</v>
      </c>
      <c r="G436" s="5" t="s">
        <v>100</v>
      </c>
      <c r="H436" s="3">
        <v>6.252955880368089</v>
      </c>
      <c r="I436" s="3">
        <v>16.23545867273978</v>
      </c>
      <c r="J436" s="325">
        <v>22.48841455310787</v>
      </c>
      <c r="K436" s="3">
        <v>4.311299912688501</v>
      </c>
      <c r="L436" s="3">
        <v>1.949974442612219</v>
      </c>
      <c r="M436" s="325">
        <v>6.26127435530072</v>
      </c>
      <c r="N436" s="3">
        <v>5.332366754429017</v>
      </c>
      <c r="O436" s="3">
        <v>7.812242997137225</v>
      </c>
      <c r="P436" s="3">
        <v>3.740360474030978</v>
      </c>
      <c r="Q436" s="3">
        <v>1.1773685617447438</v>
      </c>
      <c r="R436" s="3">
        <v>9.354264606097194</v>
      </c>
      <c r="S436" s="3">
        <v>9.174658214773682</v>
      </c>
      <c r="T436" s="3">
        <v>17.04438816822778</v>
      </c>
      <c r="U436" s="3">
        <v>3.503238244934759</v>
      </c>
      <c r="V436" s="325">
        <v>57.13888802137539</v>
      </c>
      <c r="W436" s="325">
        <v>85.88857692978398</v>
      </c>
      <c r="X436" s="3">
        <v>8.508024795488497</v>
      </c>
      <c r="Y436" s="325">
        <v>94.39660172527248</v>
      </c>
    </row>
    <row r="437" spans="1:25" ht="15">
      <c r="A437" s="321">
        <v>2018</v>
      </c>
      <c r="B437" s="5" t="s">
        <v>507</v>
      </c>
      <c r="C437" s="5" t="s">
        <v>93</v>
      </c>
      <c r="D437" s="5" t="s">
        <v>97</v>
      </c>
      <c r="E437" s="5" t="s">
        <v>243</v>
      </c>
      <c r="F437" s="5" t="s">
        <v>95</v>
      </c>
      <c r="G437" s="5" t="s">
        <v>101</v>
      </c>
      <c r="H437" s="3">
        <v>32.08349793506512</v>
      </c>
      <c r="I437" s="3">
        <v>0</v>
      </c>
      <c r="J437" s="325">
        <v>32.08349793506512</v>
      </c>
      <c r="K437" s="3">
        <v>2.5169564612836544</v>
      </c>
      <c r="L437" s="3">
        <v>6.379905554440598</v>
      </c>
      <c r="M437" s="325">
        <v>8.896862015724253</v>
      </c>
      <c r="N437" s="3">
        <v>1.6154257838977035</v>
      </c>
      <c r="O437" s="3">
        <v>11.443609154400425</v>
      </c>
      <c r="P437" s="3">
        <v>4.365888276803589</v>
      </c>
      <c r="Q437" s="3">
        <v>2.1955435467142617</v>
      </c>
      <c r="R437" s="3">
        <v>7.326990106402699</v>
      </c>
      <c r="S437" s="3">
        <v>9.916010124718207</v>
      </c>
      <c r="T437" s="3">
        <v>22.167069508360598</v>
      </c>
      <c r="U437" s="3">
        <v>3.3513369906380954</v>
      </c>
      <c r="V437" s="325">
        <v>62.38187349193558</v>
      </c>
      <c r="W437" s="325">
        <v>103.36223344272494</v>
      </c>
      <c r="X437" s="3">
        <v>10.238945346209569</v>
      </c>
      <c r="Y437" s="325">
        <v>113.6011787889345</v>
      </c>
    </row>
    <row r="438" spans="1:25" ht="15">
      <c r="A438" s="321">
        <v>2018</v>
      </c>
      <c r="B438" s="5" t="s">
        <v>507</v>
      </c>
      <c r="C438" s="5" t="s">
        <v>93</v>
      </c>
      <c r="D438" s="5" t="s">
        <v>94</v>
      </c>
      <c r="E438" s="5" t="s">
        <v>244</v>
      </c>
      <c r="F438" s="5" t="s">
        <v>95</v>
      </c>
      <c r="G438" s="5" t="s">
        <v>102</v>
      </c>
      <c r="H438" s="3">
        <v>28.58286493188398</v>
      </c>
      <c r="I438" s="3">
        <v>0</v>
      </c>
      <c r="J438" s="325">
        <v>28.58286493188398</v>
      </c>
      <c r="K438" s="3">
        <v>0.7116262665098574</v>
      </c>
      <c r="L438" s="3">
        <v>12.372775886044149</v>
      </c>
      <c r="M438" s="325">
        <v>13.084402152554006</v>
      </c>
      <c r="N438" s="3">
        <v>8.182382829031626</v>
      </c>
      <c r="O438" s="3">
        <v>23.812114646188753</v>
      </c>
      <c r="P438" s="3">
        <v>5.6057388129614765</v>
      </c>
      <c r="Q438" s="3">
        <v>2.3428066054993835</v>
      </c>
      <c r="R438" s="3">
        <v>10.833006992005044</v>
      </c>
      <c r="S438" s="3">
        <v>15.545337373938942</v>
      </c>
      <c r="T438" s="3">
        <v>36.02186043875089</v>
      </c>
      <c r="U438" s="3">
        <v>4.590103532282774</v>
      </c>
      <c r="V438" s="325">
        <v>106.93335123065889</v>
      </c>
      <c r="W438" s="325">
        <v>148.60061831509688</v>
      </c>
      <c r="X438" s="3">
        <v>14.720208326229</v>
      </c>
      <c r="Y438" s="325">
        <v>163.32082664132588</v>
      </c>
    </row>
    <row r="439" spans="1:25" ht="15">
      <c r="A439" s="321">
        <v>2018</v>
      </c>
      <c r="B439" s="5" t="s">
        <v>507</v>
      </c>
      <c r="C439" s="5" t="s">
        <v>93</v>
      </c>
      <c r="D439" s="5" t="s">
        <v>94</v>
      </c>
      <c r="E439" s="5" t="s">
        <v>245</v>
      </c>
      <c r="F439" s="5" t="s">
        <v>95</v>
      </c>
      <c r="G439" s="5" t="s">
        <v>103</v>
      </c>
      <c r="H439" s="3">
        <v>63.55230827190942</v>
      </c>
      <c r="I439" s="3">
        <v>5.546199283786471</v>
      </c>
      <c r="J439" s="325">
        <v>69.09850755569589</v>
      </c>
      <c r="K439" s="3">
        <v>2.052572788936212</v>
      </c>
      <c r="L439" s="3">
        <v>19.313486143461553</v>
      </c>
      <c r="M439" s="325">
        <v>21.366058932397763</v>
      </c>
      <c r="N439" s="3">
        <v>5.662701043061283</v>
      </c>
      <c r="O439" s="3">
        <v>42.75209972008798</v>
      </c>
      <c r="P439" s="3">
        <v>10.38836785502634</v>
      </c>
      <c r="Q439" s="3">
        <v>5.292707964369736</v>
      </c>
      <c r="R439" s="3">
        <v>16.00445403461055</v>
      </c>
      <c r="S439" s="3">
        <v>24.819413623894107</v>
      </c>
      <c r="T439" s="3">
        <v>47.6686660709815</v>
      </c>
      <c r="U439" s="3">
        <v>5.749372525075517</v>
      </c>
      <c r="V439" s="325">
        <v>158.33778283710703</v>
      </c>
      <c r="W439" s="325">
        <v>248.80234932520068</v>
      </c>
      <c r="X439" s="3">
        <v>24.646077894213427</v>
      </c>
      <c r="Y439" s="325">
        <v>273.4484272194141</v>
      </c>
    </row>
    <row r="440" spans="1:25" ht="15">
      <c r="A440" s="321">
        <v>2018</v>
      </c>
      <c r="B440" s="5" t="s">
        <v>507</v>
      </c>
      <c r="C440" s="5" t="s">
        <v>93</v>
      </c>
      <c r="D440" s="5" t="s">
        <v>97</v>
      </c>
      <c r="E440" s="5" t="s">
        <v>246</v>
      </c>
      <c r="F440" s="5" t="s">
        <v>95</v>
      </c>
      <c r="G440" s="5" t="s">
        <v>104</v>
      </c>
      <c r="H440" s="3">
        <v>107.84839666643865</v>
      </c>
      <c r="I440" s="3">
        <v>0</v>
      </c>
      <c r="J440" s="325">
        <v>107.84839666643865</v>
      </c>
      <c r="K440" s="3">
        <v>7.879804099970644</v>
      </c>
      <c r="L440" s="3">
        <v>11.958277521562934</v>
      </c>
      <c r="M440" s="325">
        <v>19.83808162153358</v>
      </c>
      <c r="N440" s="3">
        <v>4.0792811827797015</v>
      </c>
      <c r="O440" s="3">
        <v>18.62099662596629</v>
      </c>
      <c r="P440" s="3">
        <v>7.007251097429212</v>
      </c>
      <c r="Q440" s="3">
        <v>2.1651238884203647</v>
      </c>
      <c r="R440" s="3">
        <v>12.959681289550208</v>
      </c>
      <c r="S440" s="3">
        <v>14.282277974932855</v>
      </c>
      <c r="T440" s="3">
        <v>24.220173149325987</v>
      </c>
      <c r="U440" s="3">
        <v>5.323917101154446</v>
      </c>
      <c r="V440" s="325">
        <v>88.65870230955906</v>
      </c>
      <c r="W440" s="325">
        <v>216.34518059753128</v>
      </c>
      <c r="X440" s="3">
        <v>21.43090765624195</v>
      </c>
      <c r="Y440" s="325">
        <v>237.77608825377322</v>
      </c>
    </row>
    <row r="441" spans="1:25" ht="15">
      <c r="A441" s="321">
        <v>2018</v>
      </c>
      <c r="B441" s="5" t="s">
        <v>507</v>
      </c>
      <c r="C441" s="5" t="s">
        <v>93</v>
      </c>
      <c r="D441" s="5" t="s">
        <v>94</v>
      </c>
      <c r="E441" s="5" t="s">
        <v>247</v>
      </c>
      <c r="F441" s="5" t="s">
        <v>95</v>
      </c>
      <c r="G441" s="5" t="s">
        <v>105</v>
      </c>
      <c r="H441" s="3">
        <v>28.23751680641104</v>
      </c>
      <c r="I441" s="3">
        <v>1.8698152222578877</v>
      </c>
      <c r="J441" s="325">
        <v>30.107332028668928</v>
      </c>
      <c r="K441" s="3">
        <v>2.6930922433003355</v>
      </c>
      <c r="L441" s="3">
        <v>17.75316515369552</v>
      </c>
      <c r="M441" s="325">
        <v>20.446257396995854</v>
      </c>
      <c r="N441" s="3">
        <v>14.841569930216618</v>
      </c>
      <c r="O441" s="3">
        <v>34.47229925099432</v>
      </c>
      <c r="P441" s="3">
        <v>9.906123060715485</v>
      </c>
      <c r="Q441" s="3">
        <v>5.627804543750098</v>
      </c>
      <c r="R441" s="3">
        <v>12.082747235985584</v>
      </c>
      <c r="S441" s="3">
        <v>19.676980486784316</v>
      </c>
      <c r="T441" s="3">
        <v>41.2077066013752</v>
      </c>
      <c r="U441" s="3">
        <v>5.336159970147168</v>
      </c>
      <c r="V441" s="325">
        <v>143.1513910799688</v>
      </c>
      <c r="W441" s="325">
        <v>193.70498050563359</v>
      </c>
      <c r="X441" s="3">
        <v>19.188195171738208</v>
      </c>
      <c r="Y441" s="325">
        <v>212.8931756773718</v>
      </c>
    </row>
    <row r="442" spans="1:25" ht="15">
      <c r="A442" s="321">
        <v>2018</v>
      </c>
      <c r="B442" s="5" t="s">
        <v>507</v>
      </c>
      <c r="C442" s="5" t="s">
        <v>93</v>
      </c>
      <c r="D442" s="5" t="s">
        <v>97</v>
      </c>
      <c r="E442" s="5" t="s">
        <v>248</v>
      </c>
      <c r="F442" s="5" t="s">
        <v>95</v>
      </c>
      <c r="G442" s="5" t="s">
        <v>106</v>
      </c>
      <c r="H442" s="3">
        <v>12.106416526725909</v>
      </c>
      <c r="I442" s="3">
        <v>0</v>
      </c>
      <c r="J442" s="325">
        <v>12.106416526725909</v>
      </c>
      <c r="K442" s="3">
        <v>0.6600228264064218</v>
      </c>
      <c r="L442" s="3">
        <v>3.915132295196151</v>
      </c>
      <c r="M442" s="325">
        <v>4.575155121602573</v>
      </c>
      <c r="N442" s="3">
        <v>1.3332687451557677</v>
      </c>
      <c r="O442" s="3">
        <v>8.492353911460718</v>
      </c>
      <c r="P442" s="3">
        <v>1.957504521803613</v>
      </c>
      <c r="Q442" s="3">
        <v>0.6583385608768776</v>
      </c>
      <c r="R442" s="3">
        <v>4.341036280999512</v>
      </c>
      <c r="S442" s="3">
        <v>5.960391505011986</v>
      </c>
      <c r="T442" s="3">
        <v>12.054966322646168</v>
      </c>
      <c r="U442" s="3">
        <v>2.558931356852786</v>
      </c>
      <c r="V442" s="325">
        <v>37.35679120480743</v>
      </c>
      <c r="W442" s="325">
        <v>54.03836285313591</v>
      </c>
      <c r="X442" s="3">
        <v>5.352978795282051</v>
      </c>
      <c r="Y442" s="325">
        <v>59.391341648417956</v>
      </c>
    </row>
    <row r="443" spans="1:25" ht="15">
      <c r="A443" s="321">
        <v>2018</v>
      </c>
      <c r="B443" s="5" t="s">
        <v>507</v>
      </c>
      <c r="C443" s="5" t="s">
        <v>93</v>
      </c>
      <c r="D443" s="5" t="s">
        <v>97</v>
      </c>
      <c r="E443" s="5" t="s">
        <v>249</v>
      </c>
      <c r="F443" s="5" t="s">
        <v>95</v>
      </c>
      <c r="G443" s="5" t="s">
        <v>107</v>
      </c>
      <c r="H443" s="3">
        <v>14.135708943157201</v>
      </c>
      <c r="I443" s="3">
        <v>0</v>
      </c>
      <c r="J443" s="325">
        <v>14.135708943157201</v>
      </c>
      <c r="K443" s="3">
        <v>1.0120665951247025</v>
      </c>
      <c r="L443" s="3">
        <v>3.8810276451101293</v>
      </c>
      <c r="M443" s="325">
        <v>4.893094240234832</v>
      </c>
      <c r="N443" s="3">
        <v>1.7724086477104783</v>
      </c>
      <c r="O443" s="3">
        <v>5.9906982063869965</v>
      </c>
      <c r="P443" s="3">
        <v>2.45825800637465</v>
      </c>
      <c r="Q443" s="3">
        <v>1.1960546640256917</v>
      </c>
      <c r="R443" s="3">
        <v>4.766841812736683</v>
      </c>
      <c r="S443" s="3">
        <v>5.918160051305247</v>
      </c>
      <c r="T443" s="3">
        <v>13.225761602022251</v>
      </c>
      <c r="U443" s="3">
        <v>1.8667846332705258</v>
      </c>
      <c r="V443" s="325">
        <v>37.194967623832525</v>
      </c>
      <c r="W443" s="325">
        <v>56.223770807224554</v>
      </c>
      <c r="X443" s="3">
        <v>5.5694628229175835</v>
      </c>
      <c r="Y443" s="325">
        <v>61.79323363014214</v>
      </c>
    </row>
    <row r="444" spans="1:25" ht="15">
      <c r="A444" s="321">
        <v>2018</v>
      </c>
      <c r="B444" s="5" t="s">
        <v>507</v>
      </c>
      <c r="C444" s="5" t="s">
        <v>93</v>
      </c>
      <c r="D444" s="5" t="s">
        <v>97</v>
      </c>
      <c r="E444" s="5" t="s">
        <v>250</v>
      </c>
      <c r="F444" s="5" t="s">
        <v>95</v>
      </c>
      <c r="G444" s="5" t="s">
        <v>108</v>
      </c>
      <c r="H444" s="3">
        <v>18.421371092906735</v>
      </c>
      <c r="I444" s="3">
        <v>0</v>
      </c>
      <c r="J444" s="325">
        <v>18.421371092906735</v>
      </c>
      <c r="K444" s="3">
        <v>0.29450867739306075</v>
      </c>
      <c r="L444" s="3">
        <v>8.121183972805834</v>
      </c>
      <c r="M444" s="325">
        <v>8.415692650198896</v>
      </c>
      <c r="N444" s="3">
        <v>2.673318726751172</v>
      </c>
      <c r="O444" s="3">
        <v>9.765171484962364</v>
      </c>
      <c r="P444" s="3">
        <v>4.355360748455331</v>
      </c>
      <c r="Q444" s="3">
        <v>7.769376698624158</v>
      </c>
      <c r="R444" s="3">
        <v>5.417525285103957</v>
      </c>
      <c r="S444" s="3">
        <v>10.426738950877008</v>
      </c>
      <c r="T444" s="3">
        <v>22.286107889049777</v>
      </c>
      <c r="U444" s="3">
        <v>5.759938866790073</v>
      </c>
      <c r="V444" s="325">
        <v>68.45353865061384</v>
      </c>
      <c r="W444" s="325">
        <v>95.29060239371947</v>
      </c>
      <c r="X444" s="3">
        <v>9.439378750047242</v>
      </c>
      <c r="Y444" s="325">
        <v>104.72998114376671</v>
      </c>
    </row>
    <row r="445" spans="1:25" ht="15">
      <c r="A445" s="321">
        <v>2018</v>
      </c>
      <c r="B445" s="5" t="s">
        <v>507</v>
      </c>
      <c r="C445" s="5" t="s">
        <v>93</v>
      </c>
      <c r="D445" s="5" t="s">
        <v>97</v>
      </c>
      <c r="E445" s="5" t="s">
        <v>251</v>
      </c>
      <c r="F445" s="5" t="s">
        <v>95</v>
      </c>
      <c r="G445" s="5" t="s">
        <v>109</v>
      </c>
      <c r="H445" s="3">
        <v>6.223072125230882</v>
      </c>
      <c r="I445" s="3">
        <v>0</v>
      </c>
      <c r="J445" s="325">
        <v>6.223072125230882</v>
      </c>
      <c r="K445" s="3">
        <v>0.15009610564915368</v>
      </c>
      <c r="L445" s="3">
        <v>2.8885962643747316</v>
      </c>
      <c r="M445" s="325">
        <v>3.0386923700238855</v>
      </c>
      <c r="N445" s="3">
        <v>2.3990341370360984</v>
      </c>
      <c r="O445" s="3">
        <v>6.156000520777787</v>
      </c>
      <c r="P445" s="3">
        <v>1.6523218451009682</v>
      </c>
      <c r="Q445" s="3">
        <v>0.30082295105545154</v>
      </c>
      <c r="R445" s="3">
        <v>3.3950494322194658</v>
      </c>
      <c r="S445" s="3">
        <v>3.9129028470345424</v>
      </c>
      <c r="T445" s="3">
        <v>6.811875901567376</v>
      </c>
      <c r="U445" s="3">
        <v>1.4289972396790442</v>
      </c>
      <c r="V445" s="325">
        <v>26.05700487447073</v>
      </c>
      <c r="W445" s="325">
        <v>35.3187693697255</v>
      </c>
      <c r="X445" s="3">
        <v>3.4986371446045097</v>
      </c>
      <c r="Y445" s="325">
        <v>38.81740651433001</v>
      </c>
    </row>
    <row r="446" spans="1:25" ht="15">
      <c r="A446" s="321">
        <v>2018</v>
      </c>
      <c r="B446" s="5" t="s">
        <v>507</v>
      </c>
      <c r="C446" s="5" t="s">
        <v>93</v>
      </c>
      <c r="D446" s="5" t="s">
        <v>94</v>
      </c>
      <c r="E446" s="5" t="s">
        <v>252</v>
      </c>
      <c r="F446" s="5" t="s">
        <v>95</v>
      </c>
      <c r="G446" s="5" t="s">
        <v>110</v>
      </c>
      <c r="H446" s="3">
        <v>12.408298772126907</v>
      </c>
      <c r="I446" s="3">
        <v>0</v>
      </c>
      <c r="J446" s="325">
        <v>12.408298772126907</v>
      </c>
      <c r="K446" s="3">
        <v>0.7490682324036804</v>
      </c>
      <c r="L446" s="3">
        <v>5.357865325300604</v>
      </c>
      <c r="M446" s="325">
        <v>6.106933557704284</v>
      </c>
      <c r="N446" s="3">
        <v>1.3711131466757478</v>
      </c>
      <c r="O446" s="3">
        <v>5.125387163829363</v>
      </c>
      <c r="P446" s="3">
        <v>3.4456567446581414</v>
      </c>
      <c r="Q446" s="3">
        <v>1.5712118532220105</v>
      </c>
      <c r="R446" s="3">
        <v>5.567664094260046</v>
      </c>
      <c r="S446" s="3">
        <v>9.11009400652839</v>
      </c>
      <c r="T446" s="3">
        <v>24.18225721962686</v>
      </c>
      <c r="U446" s="3">
        <v>2.093452047812849</v>
      </c>
      <c r="V446" s="325">
        <v>52.46683627661341</v>
      </c>
      <c r="W446" s="325">
        <v>70.9820686064446</v>
      </c>
      <c r="X446" s="3">
        <v>7.031403026183719</v>
      </c>
      <c r="Y446" s="325">
        <v>78.01347163262832</v>
      </c>
    </row>
    <row r="447" spans="1:25" ht="15">
      <c r="A447" s="321">
        <v>2018</v>
      </c>
      <c r="B447" s="5" t="s">
        <v>507</v>
      </c>
      <c r="C447" s="5" t="s">
        <v>93</v>
      </c>
      <c r="D447" s="5" t="s">
        <v>97</v>
      </c>
      <c r="E447" s="5" t="s">
        <v>253</v>
      </c>
      <c r="F447" s="5" t="s">
        <v>95</v>
      </c>
      <c r="G447" s="5" t="s">
        <v>111</v>
      </c>
      <c r="H447" s="3">
        <v>15.943477315480798</v>
      </c>
      <c r="I447" s="3">
        <v>0.600472213001872</v>
      </c>
      <c r="J447" s="325">
        <v>16.54394952848267</v>
      </c>
      <c r="K447" s="3">
        <v>5.229409982512776</v>
      </c>
      <c r="L447" s="3">
        <v>1.9841055770763667</v>
      </c>
      <c r="M447" s="325">
        <v>7.213515559589142</v>
      </c>
      <c r="N447" s="3">
        <v>2.7548049311186285</v>
      </c>
      <c r="O447" s="3">
        <v>6.9791348204619705</v>
      </c>
      <c r="P447" s="3">
        <v>4.205096129468267</v>
      </c>
      <c r="Q447" s="3">
        <v>1.855304087306363</v>
      </c>
      <c r="R447" s="3">
        <v>7.460027943295647</v>
      </c>
      <c r="S447" s="3">
        <v>8.888660329216393</v>
      </c>
      <c r="T447" s="3">
        <v>23.395552245063</v>
      </c>
      <c r="U447" s="3">
        <v>2.3619616739055695</v>
      </c>
      <c r="V447" s="325">
        <v>57.90054215983584</v>
      </c>
      <c r="W447" s="325">
        <v>81.65800724790765</v>
      </c>
      <c r="X447" s="3">
        <v>8.088949371967724</v>
      </c>
      <c r="Y447" s="325">
        <v>89.74695661987538</v>
      </c>
    </row>
    <row r="448" spans="1:25" ht="15">
      <c r="A448" s="321">
        <v>2018</v>
      </c>
      <c r="B448" s="5" t="s">
        <v>507</v>
      </c>
      <c r="C448" s="5" t="s">
        <v>93</v>
      </c>
      <c r="D448" s="5" t="s">
        <v>97</v>
      </c>
      <c r="E448" s="5" t="s">
        <v>254</v>
      </c>
      <c r="F448" s="5" t="s">
        <v>95</v>
      </c>
      <c r="G448" s="5" t="s">
        <v>112</v>
      </c>
      <c r="H448" s="3">
        <v>21.765398746570984</v>
      </c>
      <c r="I448" s="3">
        <v>0</v>
      </c>
      <c r="J448" s="325">
        <v>21.765398746570984</v>
      </c>
      <c r="K448" s="3">
        <v>1.7884048448840812</v>
      </c>
      <c r="L448" s="3">
        <v>15.79648197477615</v>
      </c>
      <c r="M448" s="325">
        <v>17.58488681966023</v>
      </c>
      <c r="N448" s="3">
        <v>10.69060732633845</v>
      </c>
      <c r="O448" s="3">
        <v>55.053752719406475</v>
      </c>
      <c r="P448" s="3">
        <v>7.257480761936986</v>
      </c>
      <c r="Q448" s="3">
        <v>2.8290636976770993</v>
      </c>
      <c r="R448" s="3">
        <v>29.843848252535814</v>
      </c>
      <c r="S448" s="3">
        <v>21.576922725648924</v>
      </c>
      <c r="T448" s="3">
        <v>31.437487405070467</v>
      </c>
      <c r="U448" s="3">
        <v>5.725218180629785</v>
      </c>
      <c r="V448" s="325">
        <v>164.414381069244</v>
      </c>
      <c r="W448" s="325">
        <v>203.7646666354752</v>
      </c>
      <c r="X448" s="3">
        <v>20.184696244255623</v>
      </c>
      <c r="Y448" s="325">
        <v>223.94936287973084</v>
      </c>
    </row>
    <row r="449" spans="1:25" ht="15">
      <c r="A449" s="321">
        <v>2018</v>
      </c>
      <c r="B449" s="5" t="s">
        <v>507</v>
      </c>
      <c r="C449" s="5" t="s">
        <v>93</v>
      </c>
      <c r="D449" s="5" t="s">
        <v>97</v>
      </c>
      <c r="E449" s="5" t="s">
        <v>255</v>
      </c>
      <c r="F449" s="5" t="s">
        <v>95</v>
      </c>
      <c r="G449" s="5" t="s">
        <v>113</v>
      </c>
      <c r="H449" s="3">
        <v>28.276934261271844</v>
      </c>
      <c r="I449" s="3">
        <v>0</v>
      </c>
      <c r="J449" s="325">
        <v>28.276934261271844</v>
      </c>
      <c r="K449" s="3">
        <v>5.307374431110477</v>
      </c>
      <c r="L449" s="3">
        <v>21.694973876523623</v>
      </c>
      <c r="M449" s="325">
        <v>27.0023483076341</v>
      </c>
      <c r="N449" s="3">
        <v>16.78019228301016</v>
      </c>
      <c r="O449" s="3">
        <v>85.69797624955044</v>
      </c>
      <c r="P449" s="3">
        <v>10.864715116364486</v>
      </c>
      <c r="Q449" s="3">
        <v>8.351746274813447</v>
      </c>
      <c r="R449" s="3">
        <v>28.048865289924844</v>
      </c>
      <c r="S449" s="3">
        <v>33.92361261481814</v>
      </c>
      <c r="T449" s="3">
        <v>71.41070277767751</v>
      </c>
      <c r="U449" s="3">
        <v>8.574758740718924</v>
      </c>
      <c r="V449" s="325">
        <v>263.65256934687795</v>
      </c>
      <c r="W449" s="325">
        <v>318.9318519157839</v>
      </c>
      <c r="X449" s="3">
        <v>31.593026700033594</v>
      </c>
      <c r="Y449" s="325">
        <v>350.5248786158175</v>
      </c>
    </row>
    <row r="450" spans="1:25" ht="15">
      <c r="A450" s="321">
        <v>2018</v>
      </c>
      <c r="B450" s="5" t="s">
        <v>507</v>
      </c>
      <c r="C450" s="5" t="s">
        <v>93</v>
      </c>
      <c r="D450" s="5" t="s">
        <v>97</v>
      </c>
      <c r="E450" s="5" t="s">
        <v>256</v>
      </c>
      <c r="F450" s="5" t="s">
        <v>95</v>
      </c>
      <c r="G450" s="5" t="s">
        <v>114</v>
      </c>
      <c r="H450" s="3">
        <v>18.794824565638265</v>
      </c>
      <c r="I450" s="3">
        <v>0.7224656721722198</v>
      </c>
      <c r="J450" s="325">
        <v>19.517290237810485</v>
      </c>
      <c r="K450" s="3">
        <v>1.2006997859042619</v>
      </c>
      <c r="L450" s="3">
        <v>13.685711605516154</v>
      </c>
      <c r="M450" s="325">
        <v>14.886411391420417</v>
      </c>
      <c r="N450" s="3">
        <v>7.618960184832357</v>
      </c>
      <c r="O450" s="3">
        <v>36.223979469984705</v>
      </c>
      <c r="P450" s="3">
        <v>6.82164463626898</v>
      </c>
      <c r="Q450" s="3">
        <v>2.953812946574367</v>
      </c>
      <c r="R450" s="3">
        <v>19.130782199358585</v>
      </c>
      <c r="S450" s="3">
        <v>19.795499847580526</v>
      </c>
      <c r="T450" s="3">
        <v>36.34967419319792</v>
      </c>
      <c r="U450" s="3">
        <v>6.3256303417863124</v>
      </c>
      <c r="V450" s="325">
        <v>135.21998381958375</v>
      </c>
      <c r="W450" s="325">
        <v>169.62368544881463</v>
      </c>
      <c r="X450" s="3">
        <v>16.802729458196485</v>
      </c>
      <c r="Y450" s="325">
        <v>186.42641490701112</v>
      </c>
    </row>
    <row r="451" spans="1:25" ht="15">
      <c r="A451" s="321">
        <v>2018</v>
      </c>
      <c r="B451" s="5" t="s">
        <v>507</v>
      </c>
      <c r="C451" s="5" t="s">
        <v>93</v>
      </c>
      <c r="D451" s="5" t="s">
        <v>94</v>
      </c>
      <c r="E451" s="5" t="s">
        <v>257</v>
      </c>
      <c r="F451" s="5" t="s">
        <v>95</v>
      </c>
      <c r="G451" s="5" t="s">
        <v>115</v>
      </c>
      <c r="H451" s="3">
        <v>21.526001176314196</v>
      </c>
      <c r="I451" s="3">
        <v>0</v>
      </c>
      <c r="J451" s="325">
        <v>21.526001176314196</v>
      </c>
      <c r="K451" s="3">
        <v>0.4621642114872265</v>
      </c>
      <c r="L451" s="3">
        <v>6.160524604776497</v>
      </c>
      <c r="M451" s="325">
        <v>6.622688816263723</v>
      </c>
      <c r="N451" s="3">
        <v>2.5049865158576514</v>
      </c>
      <c r="O451" s="3">
        <v>9.16261191026139</v>
      </c>
      <c r="P451" s="3">
        <v>2.9162884902018447</v>
      </c>
      <c r="Q451" s="3">
        <v>1.0189241946714935</v>
      </c>
      <c r="R451" s="3">
        <v>4.493840233791246</v>
      </c>
      <c r="S451" s="3">
        <v>6.579783363349886</v>
      </c>
      <c r="T451" s="3">
        <v>14.468083590903051</v>
      </c>
      <c r="U451" s="3">
        <v>2.557719420764836</v>
      </c>
      <c r="V451" s="325">
        <v>43.702237719801396</v>
      </c>
      <c r="W451" s="325">
        <v>71.85092771237932</v>
      </c>
      <c r="X451" s="3">
        <v>7.117471221528509</v>
      </c>
      <c r="Y451" s="325">
        <v>78.96839893390782</v>
      </c>
    </row>
    <row r="452" spans="1:25" ht="15">
      <c r="A452" s="321">
        <v>2018</v>
      </c>
      <c r="B452" s="5" t="s">
        <v>507</v>
      </c>
      <c r="C452" s="5" t="s">
        <v>116</v>
      </c>
      <c r="D452" s="5" t="s">
        <v>117</v>
      </c>
      <c r="E452" s="5" t="s">
        <v>258</v>
      </c>
      <c r="F452" s="5" t="s">
        <v>118</v>
      </c>
      <c r="G452" s="5" t="s">
        <v>119</v>
      </c>
      <c r="H452" s="3">
        <v>75.79509527481531</v>
      </c>
      <c r="I452" s="3">
        <v>2.253943092979455</v>
      </c>
      <c r="J452" s="325">
        <v>78.04903836779476</v>
      </c>
      <c r="K452" s="3">
        <v>4.71030463025896</v>
      </c>
      <c r="L452" s="3">
        <v>15.574548539523022</v>
      </c>
      <c r="M452" s="325">
        <v>20.284853169781982</v>
      </c>
      <c r="N452" s="3">
        <v>5.528057694172417</v>
      </c>
      <c r="O452" s="3">
        <v>23.16228534135082</v>
      </c>
      <c r="P452" s="3">
        <v>9.498535852406249</v>
      </c>
      <c r="Q452" s="3">
        <v>4.718564645026441</v>
      </c>
      <c r="R452" s="3">
        <v>23.357743745774375</v>
      </c>
      <c r="S452" s="3">
        <v>19.533027788219336</v>
      </c>
      <c r="T452" s="3">
        <v>39.34458331899156</v>
      </c>
      <c r="U452" s="3">
        <v>7.695365565439963</v>
      </c>
      <c r="V452" s="325">
        <v>132.83816395138118</v>
      </c>
      <c r="W452" s="325">
        <v>231.17205548895794</v>
      </c>
      <c r="X452" s="3">
        <v>22.89964102830599</v>
      </c>
      <c r="Y452" s="325">
        <v>254.07169651726392</v>
      </c>
    </row>
    <row r="453" spans="1:25" ht="15">
      <c r="A453" s="321">
        <v>2018</v>
      </c>
      <c r="B453" s="5" t="s">
        <v>507</v>
      </c>
      <c r="C453" s="5" t="s">
        <v>116</v>
      </c>
      <c r="D453" s="5" t="s">
        <v>120</v>
      </c>
      <c r="E453" s="5" t="s">
        <v>259</v>
      </c>
      <c r="F453" s="5" t="s">
        <v>118</v>
      </c>
      <c r="G453" s="5" t="s">
        <v>121</v>
      </c>
      <c r="H453" s="3">
        <v>7.682552217331918</v>
      </c>
      <c r="I453" s="3">
        <v>0</v>
      </c>
      <c r="J453" s="325">
        <v>7.682552217331918</v>
      </c>
      <c r="K453" s="3">
        <v>0.6779588358666075</v>
      </c>
      <c r="L453" s="3">
        <v>4.169588924845534</v>
      </c>
      <c r="M453" s="325">
        <v>4.847547760712141</v>
      </c>
      <c r="N453" s="3">
        <v>8.183844563082152</v>
      </c>
      <c r="O453" s="3">
        <v>6.3563353342203905</v>
      </c>
      <c r="P453" s="3">
        <v>1.6377441826779087</v>
      </c>
      <c r="Q453" s="3">
        <v>0.7982183961534233</v>
      </c>
      <c r="R453" s="3">
        <v>5.301880361585533</v>
      </c>
      <c r="S453" s="3">
        <v>5.128657745205559</v>
      </c>
      <c r="T453" s="3">
        <v>11.021028519153058</v>
      </c>
      <c r="U453" s="3">
        <v>1.3765298165432358</v>
      </c>
      <c r="V453" s="325">
        <v>39.80423891862126</v>
      </c>
      <c r="W453" s="325">
        <v>52.334338896665315</v>
      </c>
      <c r="X453" s="3">
        <v>5.184180119229815</v>
      </c>
      <c r="Y453" s="325">
        <v>57.51851901589513</v>
      </c>
    </row>
    <row r="454" spans="1:25" ht="15">
      <c r="A454" s="321">
        <v>2018</v>
      </c>
      <c r="B454" s="5" t="s">
        <v>507</v>
      </c>
      <c r="C454" s="5" t="s">
        <v>116</v>
      </c>
      <c r="D454" s="5" t="s">
        <v>117</v>
      </c>
      <c r="E454" s="5" t="s">
        <v>260</v>
      </c>
      <c r="F454" s="5" t="s">
        <v>118</v>
      </c>
      <c r="G454" s="5" t="s">
        <v>122</v>
      </c>
      <c r="H454" s="3">
        <v>20.73848301338274</v>
      </c>
      <c r="I454" s="3">
        <v>0</v>
      </c>
      <c r="J454" s="325">
        <v>20.73848301338274</v>
      </c>
      <c r="K454" s="3">
        <v>2.307355850292859</v>
      </c>
      <c r="L454" s="3">
        <v>4.209939450361306</v>
      </c>
      <c r="M454" s="325">
        <v>6.517295300654165</v>
      </c>
      <c r="N454" s="3">
        <v>1.689568059660465</v>
      </c>
      <c r="O454" s="3">
        <v>5.976382499259264</v>
      </c>
      <c r="P454" s="3">
        <v>3.3605959509211023</v>
      </c>
      <c r="Q454" s="3">
        <v>1.7208856831313284</v>
      </c>
      <c r="R454" s="3">
        <v>9.2975985611236</v>
      </c>
      <c r="S454" s="3">
        <v>6.811353978539731</v>
      </c>
      <c r="T454" s="3">
        <v>16.14479955251291</v>
      </c>
      <c r="U454" s="3">
        <v>1.7976316082808714</v>
      </c>
      <c r="V454" s="325">
        <v>46.79881589342927</v>
      </c>
      <c r="W454" s="325">
        <v>74.05459420746618</v>
      </c>
      <c r="X454" s="3">
        <v>7.3357639194796445</v>
      </c>
      <c r="Y454" s="325">
        <v>81.39035812694583</v>
      </c>
    </row>
    <row r="455" spans="1:25" ht="15">
      <c r="A455" s="321">
        <v>2018</v>
      </c>
      <c r="B455" s="5" t="s">
        <v>507</v>
      </c>
      <c r="C455" s="5" t="s">
        <v>116</v>
      </c>
      <c r="D455" s="5" t="s">
        <v>123</v>
      </c>
      <c r="E455" s="5" t="s">
        <v>261</v>
      </c>
      <c r="F455" s="5" t="s">
        <v>118</v>
      </c>
      <c r="G455" s="5" t="s">
        <v>124</v>
      </c>
      <c r="H455" s="3">
        <v>15.444085443479736</v>
      </c>
      <c r="I455" s="3">
        <v>0</v>
      </c>
      <c r="J455" s="325">
        <v>15.444085443479736</v>
      </c>
      <c r="K455" s="3">
        <v>3.3739399031968307</v>
      </c>
      <c r="L455" s="3">
        <v>14.827242408191136</v>
      </c>
      <c r="M455" s="325">
        <v>18.201182311387967</v>
      </c>
      <c r="N455" s="3">
        <v>47.456009113325116</v>
      </c>
      <c r="O455" s="3">
        <v>16.410565647130888</v>
      </c>
      <c r="P455" s="3">
        <v>4.375589180582084</v>
      </c>
      <c r="Q455" s="3">
        <v>2.0065176845045136</v>
      </c>
      <c r="R455" s="3">
        <v>15.925849755758298</v>
      </c>
      <c r="S455" s="3">
        <v>10.52636198334146</v>
      </c>
      <c r="T455" s="3">
        <v>17.626102737500336</v>
      </c>
      <c r="U455" s="3">
        <v>2.9647512808497236</v>
      </c>
      <c r="V455" s="325">
        <v>117.29174738299241</v>
      </c>
      <c r="W455" s="325">
        <v>150.93701513786013</v>
      </c>
      <c r="X455" s="3">
        <v>14.951649139556496</v>
      </c>
      <c r="Y455" s="325">
        <v>165.88866427741664</v>
      </c>
    </row>
    <row r="456" spans="1:25" ht="15">
      <c r="A456" s="321">
        <v>2018</v>
      </c>
      <c r="B456" s="5" t="s">
        <v>507</v>
      </c>
      <c r="C456" s="5" t="s">
        <v>116</v>
      </c>
      <c r="D456" s="5" t="s">
        <v>120</v>
      </c>
      <c r="E456" s="5" t="s">
        <v>262</v>
      </c>
      <c r="F456" s="5" t="s">
        <v>118</v>
      </c>
      <c r="G456" s="5" t="s">
        <v>125</v>
      </c>
      <c r="H456" s="3">
        <v>14.360967233970872</v>
      </c>
      <c r="I456" s="3">
        <v>0</v>
      </c>
      <c r="J456" s="325">
        <v>14.360967233970872</v>
      </c>
      <c r="K456" s="3">
        <v>2.011203189826446</v>
      </c>
      <c r="L456" s="3">
        <v>3.766731587294217</v>
      </c>
      <c r="M456" s="325">
        <v>5.777934777120663</v>
      </c>
      <c r="N456" s="3">
        <v>1.345177524919685</v>
      </c>
      <c r="O456" s="3">
        <v>4.482946905953591</v>
      </c>
      <c r="P456" s="3">
        <v>1.807651609129139</v>
      </c>
      <c r="Q456" s="3">
        <v>0.7293884163606184</v>
      </c>
      <c r="R456" s="3">
        <v>7.439765394006252</v>
      </c>
      <c r="S456" s="3">
        <v>7.938670745616433</v>
      </c>
      <c r="T456" s="3">
        <v>9.857064908433593</v>
      </c>
      <c r="U456" s="3">
        <v>1.6758911201376756</v>
      </c>
      <c r="V456" s="325">
        <v>35.27655662455699</v>
      </c>
      <c r="W456" s="325">
        <v>55.41545863564852</v>
      </c>
      <c r="X456" s="3">
        <v>5.489392338062698</v>
      </c>
      <c r="Y456" s="325">
        <v>60.90485097371122</v>
      </c>
    </row>
    <row r="457" spans="1:25" ht="15">
      <c r="A457" s="321">
        <v>2018</v>
      </c>
      <c r="B457" s="5" t="s">
        <v>507</v>
      </c>
      <c r="C457" s="5" t="s">
        <v>116</v>
      </c>
      <c r="D457" s="5" t="s">
        <v>126</v>
      </c>
      <c r="E457" s="5" t="s">
        <v>263</v>
      </c>
      <c r="F457" s="5" t="s">
        <v>118</v>
      </c>
      <c r="G457" s="5" t="s">
        <v>127</v>
      </c>
      <c r="H457" s="3">
        <v>51.30313367009331</v>
      </c>
      <c r="I457" s="3">
        <v>0</v>
      </c>
      <c r="J457" s="325">
        <v>51.30313367009331</v>
      </c>
      <c r="K457" s="3">
        <v>27.14445472211014</v>
      </c>
      <c r="L457" s="3">
        <v>29.48121674889481</v>
      </c>
      <c r="M457" s="325">
        <v>56.62567147100495</v>
      </c>
      <c r="N457" s="3">
        <v>28.21772216973476</v>
      </c>
      <c r="O457" s="3">
        <v>157.42469371220517</v>
      </c>
      <c r="P457" s="3">
        <v>31.245784304834316</v>
      </c>
      <c r="Q457" s="3">
        <v>13.564331768234437</v>
      </c>
      <c r="R457" s="3">
        <v>97.92393893120246</v>
      </c>
      <c r="S457" s="3">
        <v>57.80012669581317</v>
      </c>
      <c r="T457" s="3">
        <v>70.9867783042269</v>
      </c>
      <c r="U457" s="3">
        <v>27.726580148293028</v>
      </c>
      <c r="V457" s="325">
        <v>484.88995603454424</v>
      </c>
      <c r="W457" s="325">
        <v>592.8187611756425</v>
      </c>
      <c r="X457" s="3">
        <v>58.723952586110514</v>
      </c>
      <c r="Y457" s="325">
        <v>651.542713761753</v>
      </c>
    </row>
    <row r="458" spans="1:25" ht="15">
      <c r="A458" s="321">
        <v>2018</v>
      </c>
      <c r="B458" s="5" t="s">
        <v>507</v>
      </c>
      <c r="C458" s="5" t="s">
        <v>116</v>
      </c>
      <c r="D458" s="5" t="s">
        <v>120</v>
      </c>
      <c r="E458" s="5" t="s">
        <v>264</v>
      </c>
      <c r="F458" s="5" t="s">
        <v>118</v>
      </c>
      <c r="G458" s="5" t="s">
        <v>128</v>
      </c>
      <c r="H458" s="3">
        <v>330.42925474621796</v>
      </c>
      <c r="I458" s="3">
        <v>0</v>
      </c>
      <c r="J458" s="325">
        <v>330.42925474621796</v>
      </c>
      <c r="K458" s="3">
        <v>6.151078676481002</v>
      </c>
      <c r="L458" s="3">
        <v>40.573377199135535</v>
      </c>
      <c r="M458" s="325">
        <v>46.724455875616535</v>
      </c>
      <c r="N458" s="3">
        <v>6.329780663325529</v>
      </c>
      <c r="O458" s="3">
        <v>38.352102510898185</v>
      </c>
      <c r="P458" s="3">
        <v>8.1913280644576</v>
      </c>
      <c r="Q458" s="3">
        <v>4.977999721613248</v>
      </c>
      <c r="R458" s="3">
        <v>30.5306319556943</v>
      </c>
      <c r="S458" s="3">
        <v>21.83844034657614</v>
      </c>
      <c r="T458" s="3">
        <v>29.58713878154279</v>
      </c>
      <c r="U458" s="3">
        <v>7.455845285087896</v>
      </c>
      <c r="V458" s="325">
        <v>147.26326732919568</v>
      </c>
      <c r="W458" s="325">
        <v>524.4169779510302</v>
      </c>
      <c r="X458" s="3">
        <v>51.94814969667156</v>
      </c>
      <c r="Y458" s="325">
        <v>576.3651276477017</v>
      </c>
    </row>
    <row r="459" spans="1:25" ht="15">
      <c r="A459" s="321">
        <v>2018</v>
      </c>
      <c r="B459" s="5" t="s">
        <v>507</v>
      </c>
      <c r="C459" s="5" t="s">
        <v>116</v>
      </c>
      <c r="D459" s="5" t="s">
        <v>126</v>
      </c>
      <c r="E459" s="5" t="s">
        <v>265</v>
      </c>
      <c r="F459" s="5" t="s">
        <v>118</v>
      </c>
      <c r="G459" s="5" t="s">
        <v>129</v>
      </c>
      <c r="H459" s="3">
        <v>50.35672685945469</v>
      </c>
      <c r="I459" s="3">
        <v>1.3824761597214987</v>
      </c>
      <c r="J459" s="325">
        <v>51.73920301917619</v>
      </c>
      <c r="K459" s="3">
        <v>16.627259802995088</v>
      </c>
      <c r="L459" s="3">
        <v>33.29153682561879</v>
      </c>
      <c r="M459" s="325">
        <v>49.918796628613876</v>
      </c>
      <c r="N459" s="3">
        <v>24.592244359800333</v>
      </c>
      <c r="O459" s="3">
        <v>99.0850004063293</v>
      </c>
      <c r="P459" s="3">
        <v>21.8587330602069</v>
      </c>
      <c r="Q459" s="3">
        <v>11.902810587948242</v>
      </c>
      <c r="R459" s="3">
        <v>75.06579010749238</v>
      </c>
      <c r="S459" s="3">
        <v>49.028044185533304</v>
      </c>
      <c r="T459" s="3">
        <v>57.50688797046078</v>
      </c>
      <c r="U459" s="3">
        <v>13.738248548525538</v>
      </c>
      <c r="V459" s="325">
        <v>352.7777592262967</v>
      </c>
      <c r="W459" s="325">
        <v>454.4357588740868</v>
      </c>
      <c r="X459" s="3">
        <v>45.015889687148956</v>
      </c>
      <c r="Y459" s="325">
        <v>499.45164856123574</v>
      </c>
    </row>
    <row r="460" spans="1:25" ht="15">
      <c r="A460" s="321">
        <v>2018</v>
      </c>
      <c r="B460" s="5" t="s">
        <v>507</v>
      </c>
      <c r="C460" s="5" t="s">
        <v>116</v>
      </c>
      <c r="D460" s="5" t="s">
        <v>126</v>
      </c>
      <c r="E460" s="5" t="s">
        <v>266</v>
      </c>
      <c r="F460" s="5" t="s">
        <v>118</v>
      </c>
      <c r="G460" s="5" t="s">
        <v>130</v>
      </c>
      <c r="H460" s="3">
        <v>18.006550820782874</v>
      </c>
      <c r="I460" s="3">
        <v>0</v>
      </c>
      <c r="J460" s="325">
        <v>18.006550820782874</v>
      </c>
      <c r="K460" s="3">
        <v>21.83807111875822</v>
      </c>
      <c r="L460" s="3">
        <v>16.483348100524967</v>
      </c>
      <c r="M460" s="325">
        <v>38.321419219283186</v>
      </c>
      <c r="N460" s="3">
        <v>11.024078937359677</v>
      </c>
      <c r="O460" s="3">
        <v>79.12839130531748</v>
      </c>
      <c r="P460" s="3">
        <v>13.647873202550489</v>
      </c>
      <c r="Q460" s="3">
        <v>11.714376167064172</v>
      </c>
      <c r="R460" s="3">
        <v>48.53390064779611</v>
      </c>
      <c r="S460" s="3">
        <v>31.940666913141836</v>
      </c>
      <c r="T460" s="3">
        <v>49.73083866184028</v>
      </c>
      <c r="U460" s="3">
        <v>9.79869775002171</v>
      </c>
      <c r="V460" s="325">
        <v>255.51882358509172</v>
      </c>
      <c r="W460" s="325">
        <v>311.8467936251578</v>
      </c>
      <c r="X460" s="3">
        <v>30.8911888798144</v>
      </c>
      <c r="Y460" s="325">
        <v>342.7379825049722</v>
      </c>
    </row>
    <row r="461" spans="1:25" ht="15">
      <c r="A461" s="321">
        <v>2018</v>
      </c>
      <c r="B461" s="5" t="s">
        <v>507</v>
      </c>
      <c r="C461" s="5" t="s">
        <v>116</v>
      </c>
      <c r="D461" s="5" t="s">
        <v>120</v>
      </c>
      <c r="E461" s="5" t="s">
        <v>267</v>
      </c>
      <c r="F461" s="5" t="s">
        <v>118</v>
      </c>
      <c r="G461" s="5" t="s">
        <v>131</v>
      </c>
      <c r="H461" s="3">
        <v>12.8644782662823</v>
      </c>
      <c r="I461" s="3">
        <v>0</v>
      </c>
      <c r="J461" s="325">
        <v>12.8644782662823</v>
      </c>
      <c r="K461" s="3">
        <v>1.2488638470016833</v>
      </c>
      <c r="L461" s="3">
        <v>5.737248488758734</v>
      </c>
      <c r="M461" s="325">
        <v>6.986112335760417</v>
      </c>
      <c r="N461" s="3">
        <v>6.275516727429138</v>
      </c>
      <c r="O461" s="3">
        <v>8.073923308890524</v>
      </c>
      <c r="P461" s="3">
        <v>3.213928364230122</v>
      </c>
      <c r="Q461" s="3">
        <v>1.797243080499737</v>
      </c>
      <c r="R461" s="3">
        <v>16.46708027639501</v>
      </c>
      <c r="S461" s="3">
        <v>9.004186920199146</v>
      </c>
      <c r="T461" s="3">
        <v>13.203899163333698</v>
      </c>
      <c r="U461" s="3">
        <v>2.6198487436585416</v>
      </c>
      <c r="V461" s="325">
        <v>60.65562658463592</v>
      </c>
      <c r="W461" s="325">
        <v>80.50621718667864</v>
      </c>
      <c r="X461" s="3">
        <v>7.974854357817645</v>
      </c>
      <c r="Y461" s="325">
        <v>88.48107154449629</v>
      </c>
    </row>
    <row r="462" spans="1:25" ht="15">
      <c r="A462" s="321">
        <v>2018</v>
      </c>
      <c r="B462" s="5" t="s">
        <v>507</v>
      </c>
      <c r="C462" s="5" t="s">
        <v>116</v>
      </c>
      <c r="D462" s="5" t="s">
        <v>126</v>
      </c>
      <c r="E462" s="5" t="s">
        <v>268</v>
      </c>
      <c r="F462" s="5" t="s">
        <v>118</v>
      </c>
      <c r="G462" s="5" t="s">
        <v>132</v>
      </c>
      <c r="H462" s="3">
        <v>80.02307950633954</v>
      </c>
      <c r="I462" s="3">
        <v>0</v>
      </c>
      <c r="J462" s="325">
        <v>80.02307950633954</v>
      </c>
      <c r="K462" s="3">
        <v>549.3040093594</v>
      </c>
      <c r="L462" s="3">
        <v>188.57453574780743</v>
      </c>
      <c r="M462" s="325">
        <v>737.8785451072074</v>
      </c>
      <c r="N462" s="3">
        <v>38.36168152716861</v>
      </c>
      <c r="O462" s="3">
        <v>162.14824501658433</v>
      </c>
      <c r="P462" s="3">
        <v>28.760165925763104</v>
      </c>
      <c r="Q462" s="3">
        <v>13.526183160537487</v>
      </c>
      <c r="R462" s="3">
        <v>104.30067205930426</v>
      </c>
      <c r="S462" s="3">
        <v>90.92797292821786</v>
      </c>
      <c r="T462" s="3">
        <v>65.69614651159233</v>
      </c>
      <c r="U462" s="3">
        <v>20.608088410360253</v>
      </c>
      <c r="V462" s="325">
        <v>524.3291555395282</v>
      </c>
      <c r="W462" s="325">
        <v>1342.2307801530753</v>
      </c>
      <c r="X462" s="3">
        <v>132.9598552802446</v>
      </c>
      <c r="Y462" s="325">
        <v>1475.19063543332</v>
      </c>
    </row>
    <row r="463" spans="1:25" ht="15">
      <c r="A463" s="321">
        <v>2018</v>
      </c>
      <c r="B463" s="5" t="s">
        <v>507</v>
      </c>
      <c r="C463" s="5" t="s">
        <v>116</v>
      </c>
      <c r="D463" s="5" t="s">
        <v>120</v>
      </c>
      <c r="E463" s="5" t="s">
        <v>269</v>
      </c>
      <c r="F463" s="5" t="s">
        <v>118</v>
      </c>
      <c r="G463" s="5" t="s">
        <v>133</v>
      </c>
      <c r="H463" s="3">
        <v>4.022893220743188</v>
      </c>
      <c r="I463" s="3">
        <v>0</v>
      </c>
      <c r="J463" s="325">
        <v>4.022893220743188</v>
      </c>
      <c r="K463" s="3">
        <v>7.025809360815741</v>
      </c>
      <c r="L463" s="3">
        <v>22.090154440121758</v>
      </c>
      <c r="M463" s="325">
        <v>29.1159638009375</v>
      </c>
      <c r="N463" s="3">
        <v>13.569961195380325</v>
      </c>
      <c r="O463" s="3">
        <v>119.45210188735156</v>
      </c>
      <c r="P463" s="3">
        <v>12.779664758750684</v>
      </c>
      <c r="Q463" s="3">
        <v>4.774851402624044</v>
      </c>
      <c r="R463" s="3">
        <v>59.56811743158809</v>
      </c>
      <c r="S463" s="3">
        <v>42.84523636008991</v>
      </c>
      <c r="T463" s="3">
        <v>39.83604160544139</v>
      </c>
      <c r="U463" s="3">
        <v>12.46819357026237</v>
      </c>
      <c r="V463" s="325">
        <v>305.29416821148834</v>
      </c>
      <c r="W463" s="325">
        <v>338.433025233169</v>
      </c>
      <c r="X463" s="3">
        <v>33.52479076059164</v>
      </c>
      <c r="Y463" s="325">
        <v>371.9578159937607</v>
      </c>
    </row>
    <row r="464" spans="1:25" ht="15">
      <c r="A464" s="321">
        <v>2018</v>
      </c>
      <c r="B464" s="5" t="s">
        <v>507</v>
      </c>
      <c r="C464" s="5" t="s">
        <v>116</v>
      </c>
      <c r="D464" s="5" t="s">
        <v>126</v>
      </c>
      <c r="E464" s="5" t="s">
        <v>270</v>
      </c>
      <c r="F464" s="5" t="s">
        <v>118</v>
      </c>
      <c r="G464" s="5" t="s">
        <v>134</v>
      </c>
      <c r="H464" s="3">
        <v>54.544020061691356</v>
      </c>
      <c r="I464" s="3">
        <v>0</v>
      </c>
      <c r="J464" s="325">
        <v>54.544020061691356</v>
      </c>
      <c r="K464" s="3">
        <v>46.13741480449996</v>
      </c>
      <c r="L464" s="3">
        <v>49.01025472449778</v>
      </c>
      <c r="M464" s="325">
        <v>95.14766952899774</v>
      </c>
      <c r="N464" s="3">
        <v>40.523322012592345</v>
      </c>
      <c r="O464" s="3">
        <v>176.57133056820027</v>
      </c>
      <c r="P464" s="3">
        <v>40.4245966224468</v>
      </c>
      <c r="Q464" s="3">
        <v>43.825459963530854</v>
      </c>
      <c r="R464" s="3">
        <v>134.1258123434687</v>
      </c>
      <c r="S464" s="3">
        <v>81.76307696667705</v>
      </c>
      <c r="T464" s="3">
        <v>97.22916162444885</v>
      </c>
      <c r="U464" s="3">
        <v>29.32352553666461</v>
      </c>
      <c r="V464" s="325">
        <v>643.7862856380295</v>
      </c>
      <c r="W464" s="325">
        <v>793.4779752287186</v>
      </c>
      <c r="X464" s="3">
        <v>78.6010262277252</v>
      </c>
      <c r="Y464" s="325">
        <v>872.0790014564438</v>
      </c>
    </row>
    <row r="465" spans="1:25" ht="15">
      <c r="A465" s="321">
        <v>2018</v>
      </c>
      <c r="B465" s="5" t="s">
        <v>507</v>
      </c>
      <c r="C465" s="5" t="s">
        <v>116</v>
      </c>
      <c r="D465" s="5" t="s">
        <v>126</v>
      </c>
      <c r="E465" s="5" t="s">
        <v>271</v>
      </c>
      <c r="F465" s="5" t="s">
        <v>118</v>
      </c>
      <c r="G465" s="5" t="s">
        <v>135</v>
      </c>
      <c r="H465" s="3">
        <v>26.312916756373735</v>
      </c>
      <c r="I465" s="3">
        <v>0.6126178915381999</v>
      </c>
      <c r="J465" s="325">
        <v>26.925534647911935</v>
      </c>
      <c r="K465" s="3">
        <v>29.60976139713148</v>
      </c>
      <c r="L465" s="3">
        <v>11.584509165674227</v>
      </c>
      <c r="M465" s="325">
        <v>41.194270562805706</v>
      </c>
      <c r="N465" s="3">
        <v>10.538806068454935</v>
      </c>
      <c r="O465" s="3">
        <v>57.99771904869287</v>
      </c>
      <c r="P465" s="3">
        <v>11.409994666581047</v>
      </c>
      <c r="Q465" s="3">
        <v>9.458771931448696</v>
      </c>
      <c r="R465" s="3">
        <v>28.48555062572621</v>
      </c>
      <c r="S465" s="3">
        <v>23.308234932258788</v>
      </c>
      <c r="T465" s="3">
        <v>29.47931940979743</v>
      </c>
      <c r="U465" s="3">
        <v>8.836970954297145</v>
      </c>
      <c r="V465" s="325">
        <v>179.51536763725713</v>
      </c>
      <c r="W465" s="325">
        <v>247.6351728479748</v>
      </c>
      <c r="X465" s="3">
        <v>24.530458719185443</v>
      </c>
      <c r="Y465" s="325">
        <v>272.16563156716023</v>
      </c>
    </row>
    <row r="466" spans="1:25" ht="15">
      <c r="A466" s="321">
        <v>2018</v>
      </c>
      <c r="B466" s="5" t="s">
        <v>507</v>
      </c>
      <c r="C466" s="5" t="s">
        <v>116</v>
      </c>
      <c r="D466" s="5" t="s">
        <v>126</v>
      </c>
      <c r="E466" s="5" t="s">
        <v>272</v>
      </c>
      <c r="F466" s="5" t="s">
        <v>118</v>
      </c>
      <c r="G466" s="5" t="s">
        <v>136</v>
      </c>
      <c r="H466" s="3">
        <v>197.14428905260155</v>
      </c>
      <c r="I466" s="3">
        <v>0</v>
      </c>
      <c r="J466" s="325">
        <v>197.14428905260155</v>
      </c>
      <c r="K466" s="3">
        <v>218.37596580012365</v>
      </c>
      <c r="L466" s="3">
        <v>100.06341415764012</v>
      </c>
      <c r="M466" s="325">
        <v>318.4393799577638</v>
      </c>
      <c r="N466" s="3">
        <v>32.42281550535251</v>
      </c>
      <c r="O466" s="3">
        <v>148.64517667114814</v>
      </c>
      <c r="P466" s="3">
        <v>28.842647562174967</v>
      </c>
      <c r="Q466" s="3">
        <v>23.998680892569233</v>
      </c>
      <c r="R466" s="3">
        <v>91.32212308370596</v>
      </c>
      <c r="S466" s="3">
        <v>84.0464700750679</v>
      </c>
      <c r="T466" s="3">
        <v>110.9328073744114</v>
      </c>
      <c r="U466" s="3">
        <v>23.67218606462982</v>
      </c>
      <c r="V466" s="325">
        <v>543.8829072290599</v>
      </c>
      <c r="W466" s="325">
        <v>1059.4665762394252</v>
      </c>
      <c r="X466" s="3">
        <v>104.9495546771659</v>
      </c>
      <c r="Y466" s="325">
        <v>1164.416130916591</v>
      </c>
    </row>
    <row r="467" spans="1:25" ht="15">
      <c r="A467" s="321">
        <v>2018</v>
      </c>
      <c r="B467" s="5" t="s">
        <v>507</v>
      </c>
      <c r="C467" s="5" t="s">
        <v>116</v>
      </c>
      <c r="D467" s="5" t="s">
        <v>117</v>
      </c>
      <c r="E467" s="5" t="s">
        <v>273</v>
      </c>
      <c r="F467" s="5" t="s">
        <v>118</v>
      </c>
      <c r="G467" s="5" t="s">
        <v>137</v>
      </c>
      <c r="H467" s="3">
        <v>17.506142088030348</v>
      </c>
      <c r="I467" s="3">
        <v>0</v>
      </c>
      <c r="J467" s="325">
        <v>17.506142088030348</v>
      </c>
      <c r="K467" s="3">
        <v>6.906206225145065</v>
      </c>
      <c r="L467" s="3">
        <v>6.091790167339325</v>
      </c>
      <c r="M467" s="325">
        <v>12.99799639248439</v>
      </c>
      <c r="N467" s="3">
        <v>1.8332662432460511</v>
      </c>
      <c r="O467" s="3">
        <v>11.075500013105922</v>
      </c>
      <c r="P467" s="3">
        <v>3.8241038316473306</v>
      </c>
      <c r="Q467" s="3">
        <v>1.8272947889008215</v>
      </c>
      <c r="R467" s="3">
        <v>10.395503942783325</v>
      </c>
      <c r="S467" s="3">
        <v>18.131403065140553</v>
      </c>
      <c r="T467" s="3">
        <v>19.696533727644862</v>
      </c>
      <c r="U467" s="3">
        <v>2.527048732775142</v>
      </c>
      <c r="V467" s="325">
        <v>69.310654345244</v>
      </c>
      <c r="W467" s="325">
        <v>99.81479282575874</v>
      </c>
      <c r="X467" s="3">
        <v>9.887539911301202</v>
      </c>
      <c r="Y467" s="325">
        <v>109.70233273705995</v>
      </c>
    </row>
    <row r="468" spans="1:25" ht="15">
      <c r="A468" s="321">
        <v>2018</v>
      </c>
      <c r="B468" s="5" t="s">
        <v>507</v>
      </c>
      <c r="C468" s="5" t="s">
        <v>116</v>
      </c>
      <c r="D468" s="5" t="s">
        <v>126</v>
      </c>
      <c r="E468" s="5" t="s">
        <v>274</v>
      </c>
      <c r="F468" s="5" t="s">
        <v>118</v>
      </c>
      <c r="G468" s="5" t="s">
        <v>138</v>
      </c>
      <c r="H468" s="3">
        <v>55.79098078705409</v>
      </c>
      <c r="I468" s="3">
        <v>1.2802158144368718</v>
      </c>
      <c r="J468" s="325">
        <v>57.07119660149096</v>
      </c>
      <c r="K468" s="3">
        <v>1378.4942059121713</v>
      </c>
      <c r="L468" s="3">
        <v>450.8603277017371</v>
      </c>
      <c r="M468" s="325">
        <v>1829.3545336139084</v>
      </c>
      <c r="N468" s="3">
        <v>100.22447285972504</v>
      </c>
      <c r="O468" s="3">
        <v>486.289418830787</v>
      </c>
      <c r="P468" s="3">
        <v>64.20071228242269</v>
      </c>
      <c r="Q468" s="3">
        <v>31.348462114317915</v>
      </c>
      <c r="R468" s="3">
        <v>247.06955228692655</v>
      </c>
      <c r="S468" s="3">
        <v>288.6334278490062</v>
      </c>
      <c r="T468" s="3">
        <v>377.19791242412583</v>
      </c>
      <c r="U468" s="3">
        <v>48.69607771411278</v>
      </c>
      <c r="V468" s="325">
        <v>1643.660036361424</v>
      </c>
      <c r="W468" s="325">
        <v>3530.0857665768235</v>
      </c>
      <c r="X468" s="3">
        <v>349.6862831571911</v>
      </c>
      <c r="Y468" s="325">
        <v>3879.7720497340147</v>
      </c>
    </row>
    <row r="469" spans="1:25" ht="15">
      <c r="A469" s="321">
        <v>2018</v>
      </c>
      <c r="B469" s="5" t="s">
        <v>507</v>
      </c>
      <c r="C469" s="5" t="s">
        <v>116</v>
      </c>
      <c r="D469" s="5" t="s">
        <v>120</v>
      </c>
      <c r="E469" s="5" t="s">
        <v>275</v>
      </c>
      <c r="F469" s="5" t="s">
        <v>118</v>
      </c>
      <c r="G469" s="5" t="s">
        <v>139</v>
      </c>
      <c r="H469" s="3">
        <v>15.363123484654173</v>
      </c>
      <c r="I469" s="3">
        <v>0.3606898123930282</v>
      </c>
      <c r="J469" s="325">
        <v>15.7238132970472</v>
      </c>
      <c r="K469" s="3">
        <v>4.131880706579773</v>
      </c>
      <c r="L469" s="3">
        <v>60.874665878722986</v>
      </c>
      <c r="M469" s="325">
        <v>65.00654658530276</v>
      </c>
      <c r="N469" s="3">
        <v>602.092463418194</v>
      </c>
      <c r="O469" s="3">
        <v>20.014267536181165</v>
      </c>
      <c r="P469" s="3">
        <v>4.624373320037499</v>
      </c>
      <c r="Q469" s="3">
        <v>1.526316673613328</v>
      </c>
      <c r="R469" s="3">
        <v>14.712382669785779</v>
      </c>
      <c r="S469" s="3">
        <v>10.493030818415859</v>
      </c>
      <c r="T469" s="3">
        <v>20.553218761633847</v>
      </c>
      <c r="U469" s="3">
        <v>4.1410128486323075</v>
      </c>
      <c r="V469" s="325">
        <v>678.1570660464938</v>
      </c>
      <c r="W469" s="325">
        <v>758.8874259288438</v>
      </c>
      <c r="X469" s="3">
        <v>75.17452573542461</v>
      </c>
      <c r="Y469" s="325">
        <v>834.0619516642683</v>
      </c>
    </row>
    <row r="470" spans="1:25" ht="15">
      <c r="A470" s="321">
        <v>2018</v>
      </c>
      <c r="B470" s="5" t="s">
        <v>507</v>
      </c>
      <c r="C470" s="5" t="s">
        <v>116</v>
      </c>
      <c r="D470" s="5" t="s">
        <v>123</v>
      </c>
      <c r="E470" s="5" t="s">
        <v>276</v>
      </c>
      <c r="F470" s="5" t="s">
        <v>118</v>
      </c>
      <c r="G470" s="5" t="s">
        <v>140</v>
      </c>
      <c r="H470" s="3">
        <v>5.482314387479673</v>
      </c>
      <c r="I470" s="3">
        <v>0</v>
      </c>
      <c r="J470" s="325">
        <v>5.482314387479673</v>
      </c>
      <c r="K470" s="3">
        <v>0.05126398729746578</v>
      </c>
      <c r="L470" s="3">
        <v>5.704549017003092</v>
      </c>
      <c r="M470" s="325">
        <v>5.755813004300558</v>
      </c>
      <c r="N470" s="3">
        <v>1.7037016732535295</v>
      </c>
      <c r="O470" s="3">
        <v>12.160326359107943</v>
      </c>
      <c r="P470" s="3">
        <v>3.103644429398585</v>
      </c>
      <c r="Q470" s="3">
        <v>1.2853023904385574</v>
      </c>
      <c r="R470" s="3">
        <v>9.449967259991666</v>
      </c>
      <c r="S470" s="3">
        <v>7.315077276976751</v>
      </c>
      <c r="T470" s="3">
        <v>16.7886330349841</v>
      </c>
      <c r="U470" s="3">
        <v>2.288064381953496</v>
      </c>
      <c r="V470" s="325">
        <v>54.094716806104636</v>
      </c>
      <c r="W470" s="325">
        <v>65.33284419788487</v>
      </c>
      <c r="X470" s="3">
        <v>6.471797278115516</v>
      </c>
      <c r="Y470" s="325">
        <v>71.80464147600038</v>
      </c>
    </row>
    <row r="471" spans="1:25" ht="15">
      <c r="A471" s="321">
        <v>2018</v>
      </c>
      <c r="B471" s="5" t="s">
        <v>507</v>
      </c>
      <c r="C471" s="5" t="s">
        <v>116</v>
      </c>
      <c r="D471" s="5" t="s">
        <v>123</v>
      </c>
      <c r="E471" s="5" t="s">
        <v>277</v>
      </c>
      <c r="F471" s="5" t="s">
        <v>118</v>
      </c>
      <c r="G471" s="5" t="s">
        <v>141</v>
      </c>
      <c r="H471" s="3">
        <v>6.805042001991561</v>
      </c>
      <c r="I471" s="3">
        <v>0.4586241985905213</v>
      </c>
      <c r="J471" s="325">
        <v>7.263666200582082</v>
      </c>
      <c r="K471" s="3">
        <v>2.8215683349553506</v>
      </c>
      <c r="L471" s="3">
        <v>8.795879074743208</v>
      </c>
      <c r="M471" s="325">
        <v>11.61744740969856</v>
      </c>
      <c r="N471" s="3">
        <v>3.7577687017455923</v>
      </c>
      <c r="O471" s="3">
        <v>20.948421877374553</v>
      </c>
      <c r="P471" s="3">
        <v>4.819526900697392</v>
      </c>
      <c r="Q471" s="3">
        <v>2.7518910012718383</v>
      </c>
      <c r="R471" s="3">
        <v>11.368740203491383</v>
      </c>
      <c r="S471" s="3">
        <v>24.615916939741233</v>
      </c>
      <c r="T471" s="3">
        <v>24.154457152613585</v>
      </c>
      <c r="U471" s="3">
        <v>3.482326334056842</v>
      </c>
      <c r="V471" s="325">
        <v>95.89904911099242</v>
      </c>
      <c r="W471" s="325">
        <v>114.78016272127306</v>
      </c>
      <c r="X471" s="3">
        <v>11.36999244103382</v>
      </c>
      <c r="Y471" s="325">
        <v>126.15015516230687</v>
      </c>
    </row>
    <row r="472" spans="1:25" ht="15">
      <c r="A472" s="321">
        <v>2018</v>
      </c>
      <c r="B472" s="5" t="s">
        <v>507</v>
      </c>
      <c r="C472" s="5" t="s">
        <v>116</v>
      </c>
      <c r="D472" s="5" t="s">
        <v>120</v>
      </c>
      <c r="E472" s="5" t="s">
        <v>278</v>
      </c>
      <c r="F472" s="5" t="s">
        <v>118</v>
      </c>
      <c r="G472" s="5" t="s">
        <v>142</v>
      </c>
      <c r="H472" s="3">
        <v>11.93071117268416</v>
      </c>
      <c r="I472" s="3">
        <v>0</v>
      </c>
      <c r="J472" s="325">
        <v>11.93071117268416</v>
      </c>
      <c r="K472" s="3">
        <v>3.6107331944910785</v>
      </c>
      <c r="L472" s="3">
        <v>15.724849938682745</v>
      </c>
      <c r="M472" s="325">
        <v>19.335583133173824</v>
      </c>
      <c r="N472" s="3">
        <v>124.97653195675163</v>
      </c>
      <c r="O472" s="3">
        <v>11.839090627470512</v>
      </c>
      <c r="P472" s="3">
        <v>2.92056040482961</v>
      </c>
      <c r="Q472" s="3">
        <v>1.2991132709471997</v>
      </c>
      <c r="R472" s="3">
        <v>9.784512119998299</v>
      </c>
      <c r="S472" s="3">
        <v>7.035136319170663</v>
      </c>
      <c r="T472" s="3">
        <v>13.939777432915331</v>
      </c>
      <c r="U472" s="3">
        <v>2.552123829513472</v>
      </c>
      <c r="V472" s="325">
        <v>174.34684596159673</v>
      </c>
      <c r="W472" s="325">
        <v>205.61314026745472</v>
      </c>
      <c r="X472" s="3">
        <v>20.36780394095835</v>
      </c>
      <c r="Y472" s="325">
        <v>225.98094420841306</v>
      </c>
    </row>
    <row r="473" spans="1:25" ht="15">
      <c r="A473" s="321">
        <v>2018</v>
      </c>
      <c r="B473" s="5" t="s">
        <v>507</v>
      </c>
      <c r="C473" s="5" t="s">
        <v>116</v>
      </c>
      <c r="D473" s="5" t="s">
        <v>126</v>
      </c>
      <c r="E473" s="5" t="s">
        <v>279</v>
      </c>
      <c r="F473" s="5" t="s">
        <v>118</v>
      </c>
      <c r="G473" s="5" t="s">
        <v>143</v>
      </c>
      <c r="H473" s="3">
        <v>90.44366656366849</v>
      </c>
      <c r="I473" s="3">
        <v>0</v>
      </c>
      <c r="J473" s="325">
        <v>90.44366656366849</v>
      </c>
      <c r="K473" s="3">
        <v>4.543928978975947</v>
      </c>
      <c r="L473" s="3">
        <v>17.58761358004324</v>
      </c>
      <c r="M473" s="325">
        <v>22.131542559019188</v>
      </c>
      <c r="N473" s="3">
        <v>5.593803665140062</v>
      </c>
      <c r="O473" s="3">
        <v>30.221400915369898</v>
      </c>
      <c r="P473" s="3">
        <v>9.145346151322846</v>
      </c>
      <c r="Q473" s="3">
        <v>3.5234026100990845</v>
      </c>
      <c r="R473" s="3">
        <v>31.317132799600934</v>
      </c>
      <c r="S473" s="3">
        <v>20.142006155846936</v>
      </c>
      <c r="T473" s="3">
        <v>37.59518140565606</v>
      </c>
      <c r="U473" s="3">
        <v>7.3702514261268695</v>
      </c>
      <c r="V473" s="325">
        <v>144.90852512916268</v>
      </c>
      <c r="W473" s="325">
        <v>257.48373425185036</v>
      </c>
      <c r="X473" s="3">
        <v>25.50604601634798</v>
      </c>
      <c r="Y473" s="325">
        <v>282.98978026819833</v>
      </c>
    </row>
    <row r="474" spans="1:25" ht="15">
      <c r="A474" s="321">
        <v>2018</v>
      </c>
      <c r="B474" s="5" t="s">
        <v>507</v>
      </c>
      <c r="C474" s="5" t="s">
        <v>116</v>
      </c>
      <c r="D474" s="5" t="s">
        <v>117</v>
      </c>
      <c r="E474" s="5" t="s">
        <v>280</v>
      </c>
      <c r="F474" s="5" t="s">
        <v>118</v>
      </c>
      <c r="G474" s="5" t="s">
        <v>144</v>
      </c>
      <c r="H474" s="3">
        <v>164.66331512441621</v>
      </c>
      <c r="I474" s="3">
        <v>7.814412744532007</v>
      </c>
      <c r="J474" s="325">
        <v>172.47772786894822</v>
      </c>
      <c r="K474" s="3">
        <v>280.6096393256973</v>
      </c>
      <c r="L474" s="3">
        <v>37.60973747164496</v>
      </c>
      <c r="M474" s="325">
        <v>318.21937679734225</v>
      </c>
      <c r="N474" s="3">
        <v>39.92543553476875</v>
      </c>
      <c r="O474" s="3">
        <v>62.53854396998458</v>
      </c>
      <c r="P474" s="3">
        <v>14.802494233721006</v>
      </c>
      <c r="Q474" s="3">
        <v>9.397359769602206</v>
      </c>
      <c r="R474" s="3">
        <v>41.66709814492687</v>
      </c>
      <c r="S474" s="3">
        <v>56.5964219945786</v>
      </c>
      <c r="T474" s="3">
        <v>67.73331685482756</v>
      </c>
      <c r="U474" s="3">
        <v>10.57635989577602</v>
      </c>
      <c r="V474" s="325">
        <v>303.2370303981856</v>
      </c>
      <c r="W474" s="325">
        <v>793.9341350644761</v>
      </c>
      <c r="X474" s="3">
        <v>78.64621290250857</v>
      </c>
      <c r="Y474" s="325">
        <v>872.5803479669846</v>
      </c>
    </row>
    <row r="475" spans="1:25" ht="15">
      <c r="A475" s="321">
        <v>2018</v>
      </c>
      <c r="B475" s="5" t="s">
        <v>507</v>
      </c>
      <c r="C475" s="5" t="s">
        <v>145</v>
      </c>
      <c r="D475" s="5" t="s">
        <v>146</v>
      </c>
      <c r="E475" s="5" t="s">
        <v>281</v>
      </c>
      <c r="F475" s="5" t="s">
        <v>147</v>
      </c>
      <c r="G475" s="5" t="s">
        <v>148</v>
      </c>
      <c r="H475" s="3">
        <v>55.01456655628225</v>
      </c>
      <c r="I475" s="3">
        <v>1.976318118794154</v>
      </c>
      <c r="J475" s="325">
        <v>56.9908846750764</v>
      </c>
      <c r="K475" s="3">
        <v>141.4352859488286</v>
      </c>
      <c r="L475" s="3">
        <v>50.414020521106835</v>
      </c>
      <c r="M475" s="325">
        <v>191.84930646993544</v>
      </c>
      <c r="N475" s="3">
        <v>22.727912750457133</v>
      </c>
      <c r="O475" s="3">
        <v>58.18036396458917</v>
      </c>
      <c r="P475" s="3">
        <v>13.19712884171577</v>
      </c>
      <c r="Q475" s="3">
        <v>7.923253704476602</v>
      </c>
      <c r="R475" s="3">
        <v>31.237755266243614</v>
      </c>
      <c r="S475" s="3">
        <v>41.48749683959086</v>
      </c>
      <c r="T475" s="3">
        <v>55.792686976698036</v>
      </c>
      <c r="U475" s="3">
        <v>12.711914235911541</v>
      </c>
      <c r="V475" s="325">
        <v>243.25851257968273</v>
      </c>
      <c r="W475" s="325">
        <v>492.0987037246946</v>
      </c>
      <c r="X475" s="3">
        <v>48.74673819011172</v>
      </c>
      <c r="Y475" s="325">
        <v>540.8454419148063</v>
      </c>
    </row>
    <row r="476" spans="1:25" ht="15">
      <c r="A476" s="321">
        <v>2018</v>
      </c>
      <c r="B476" s="5" t="s">
        <v>507</v>
      </c>
      <c r="C476" s="5" t="s">
        <v>145</v>
      </c>
      <c r="D476" s="5" t="s">
        <v>149</v>
      </c>
      <c r="E476" s="5" t="s">
        <v>282</v>
      </c>
      <c r="F476" s="5" t="s">
        <v>147</v>
      </c>
      <c r="G476" s="5" t="s">
        <v>150</v>
      </c>
      <c r="H476" s="3">
        <v>133.8608599291499</v>
      </c>
      <c r="I476" s="3">
        <v>0</v>
      </c>
      <c r="J476" s="325">
        <v>133.8608599291499</v>
      </c>
      <c r="K476" s="3">
        <v>97.03015530785855</v>
      </c>
      <c r="L476" s="3">
        <v>110.93349210103467</v>
      </c>
      <c r="M476" s="325">
        <v>207.96364740889322</v>
      </c>
      <c r="N476" s="3">
        <v>13.158260524169119</v>
      </c>
      <c r="O476" s="3">
        <v>105.44403453568853</v>
      </c>
      <c r="P476" s="3">
        <v>19.798528769411593</v>
      </c>
      <c r="Q476" s="3">
        <v>22.162486039019853</v>
      </c>
      <c r="R476" s="3">
        <v>33.47540375426559</v>
      </c>
      <c r="S476" s="3">
        <v>54.27859057810393</v>
      </c>
      <c r="T476" s="3">
        <v>77.32114247375169</v>
      </c>
      <c r="U476" s="3">
        <v>12.781963811696047</v>
      </c>
      <c r="V476" s="325">
        <v>338.4204104861064</v>
      </c>
      <c r="W476" s="325">
        <v>680.2449178241495</v>
      </c>
      <c r="X476" s="3">
        <v>67.38428828066804</v>
      </c>
      <c r="Y476" s="325">
        <v>747.6292061048175</v>
      </c>
    </row>
    <row r="477" spans="1:25" ht="15">
      <c r="A477" s="321">
        <v>2018</v>
      </c>
      <c r="B477" s="5" t="s">
        <v>507</v>
      </c>
      <c r="C477" s="5" t="s">
        <v>145</v>
      </c>
      <c r="D477" s="5" t="s">
        <v>146</v>
      </c>
      <c r="E477" s="5" t="s">
        <v>283</v>
      </c>
      <c r="F477" s="5" t="s">
        <v>147</v>
      </c>
      <c r="G477" s="5" t="s">
        <v>151</v>
      </c>
      <c r="H477" s="3">
        <v>30.81871431440029</v>
      </c>
      <c r="I477" s="3">
        <v>1.097097843498677</v>
      </c>
      <c r="J477" s="325">
        <v>31.915812157898966</v>
      </c>
      <c r="K477" s="3">
        <v>4.965117847456119</v>
      </c>
      <c r="L477" s="3">
        <v>2.293138625241329</v>
      </c>
      <c r="M477" s="325">
        <v>7.258256472697448</v>
      </c>
      <c r="N477" s="3">
        <v>3.2762602684733118</v>
      </c>
      <c r="O477" s="3">
        <v>12.092430967313422</v>
      </c>
      <c r="P477" s="3">
        <v>2.5340033028314197</v>
      </c>
      <c r="Q477" s="3">
        <v>1.06055281090415</v>
      </c>
      <c r="R477" s="3">
        <v>5.384382923112841</v>
      </c>
      <c r="S477" s="3">
        <v>6.291853738900217</v>
      </c>
      <c r="T477" s="3">
        <v>9.989708148786368</v>
      </c>
      <c r="U477" s="3">
        <v>2.3836361512200552</v>
      </c>
      <c r="V477" s="325">
        <v>43.01282831154178</v>
      </c>
      <c r="W477" s="325">
        <v>82.18689694213819</v>
      </c>
      <c r="X477" s="3">
        <v>8.141340583854616</v>
      </c>
      <c r="Y477" s="325">
        <v>90.3282375259928</v>
      </c>
    </row>
    <row r="478" spans="1:25" ht="15">
      <c r="A478" s="321">
        <v>2018</v>
      </c>
      <c r="B478" s="5" t="s">
        <v>507</v>
      </c>
      <c r="C478" s="5" t="s">
        <v>145</v>
      </c>
      <c r="D478" s="5" t="s">
        <v>149</v>
      </c>
      <c r="E478" s="5" t="s">
        <v>284</v>
      </c>
      <c r="F478" s="5" t="s">
        <v>147</v>
      </c>
      <c r="G478" s="5" t="s">
        <v>152</v>
      </c>
      <c r="H478" s="3">
        <v>60.24484913408625</v>
      </c>
      <c r="I478" s="3">
        <v>0</v>
      </c>
      <c r="J478" s="325">
        <v>60.24484913408625</v>
      </c>
      <c r="K478" s="3">
        <v>9.076441844799396</v>
      </c>
      <c r="L478" s="3">
        <v>4.081518698242732</v>
      </c>
      <c r="M478" s="325">
        <v>13.157960543042128</v>
      </c>
      <c r="N478" s="3">
        <v>2.9677668863288993</v>
      </c>
      <c r="O478" s="3">
        <v>17.437463893353296</v>
      </c>
      <c r="P478" s="3">
        <v>4.867607040382476</v>
      </c>
      <c r="Q478" s="3">
        <v>2.232075957229521</v>
      </c>
      <c r="R478" s="3">
        <v>8.329763976900153</v>
      </c>
      <c r="S478" s="3">
        <v>12.244263293557442</v>
      </c>
      <c r="T478" s="3">
        <v>23.41343370712213</v>
      </c>
      <c r="U478" s="3">
        <v>3.466163314621416</v>
      </c>
      <c r="V478" s="325">
        <v>74.95853806949532</v>
      </c>
      <c r="W478" s="325">
        <v>148.3613477466237</v>
      </c>
      <c r="X478" s="3">
        <v>14.696506455710592</v>
      </c>
      <c r="Y478" s="325">
        <v>163.05785420233428</v>
      </c>
    </row>
    <row r="479" spans="1:25" ht="15">
      <c r="A479" s="321">
        <v>2018</v>
      </c>
      <c r="B479" s="5" t="s">
        <v>507</v>
      </c>
      <c r="C479" s="5" t="s">
        <v>145</v>
      </c>
      <c r="D479" s="5" t="s">
        <v>153</v>
      </c>
      <c r="E479" s="5" t="s">
        <v>285</v>
      </c>
      <c r="F479" s="5" t="s">
        <v>147</v>
      </c>
      <c r="G479" s="5" t="s">
        <v>154</v>
      </c>
      <c r="H479" s="3">
        <v>96.25368763930811</v>
      </c>
      <c r="I479" s="3">
        <v>0</v>
      </c>
      <c r="J479" s="325">
        <v>96.25368763930811</v>
      </c>
      <c r="K479" s="3">
        <v>7.735985570159981</v>
      </c>
      <c r="L479" s="3">
        <v>11.620043312636676</v>
      </c>
      <c r="M479" s="325">
        <v>19.356028882796657</v>
      </c>
      <c r="N479" s="3">
        <v>4.45108221822947</v>
      </c>
      <c r="O479" s="3">
        <v>22.457322584116316</v>
      </c>
      <c r="P479" s="3">
        <v>7.14718095513099</v>
      </c>
      <c r="Q479" s="3">
        <v>3.652147142593663</v>
      </c>
      <c r="R479" s="3">
        <v>13.070031151721698</v>
      </c>
      <c r="S479" s="3">
        <v>16.869211584184928</v>
      </c>
      <c r="T479" s="3">
        <v>35.92894807091962</v>
      </c>
      <c r="U479" s="3">
        <v>4.976370204525999</v>
      </c>
      <c r="V479" s="325">
        <v>108.55229391142268</v>
      </c>
      <c r="W479" s="325">
        <v>224.16201043352746</v>
      </c>
      <c r="X479" s="3">
        <v>22.205233933892817</v>
      </c>
      <c r="Y479" s="325">
        <v>246.36724436742028</v>
      </c>
    </row>
    <row r="480" spans="1:25" ht="15">
      <c r="A480" s="321">
        <v>2018</v>
      </c>
      <c r="B480" s="5" t="s">
        <v>507</v>
      </c>
      <c r="C480" s="5" t="s">
        <v>145</v>
      </c>
      <c r="D480" s="5" t="s">
        <v>155</v>
      </c>
      <c r="E480" s="5" t="s">
        <v>286</v>
      </c>
      <c r="F480" s="5" t="s">
        <v>147</v>
      </c>
      <c r="G480" s="5" t="s">
        <v>156</v>
      </c>
      <c r="H480" s="3">
        <v>14.98427441136358</v>
      </c>
      <c r="I480" s="3">
        <v>0</v>
      </c>
      <c r="J480" s="325">
        <v>14.98427441136358</v>
      </c>
      <c r="K480" s="3">
        <v>2.3678512205995745</v>
      </c>
      <c r="L480" s="3">
        <v>3.5778086261541344</v>
      </c>
      <c r="M480" s="325">
        <v>5.945659846753709</v>
      </c>
      <c r="N480" s="3">
        <v>1.7957401577136998</v>
      </c>
      <c r="O480" s="3">
        <v>9.583807629629506</v>
      </c>
      <c r="P480" s="3">
        <v>2.619508986103316</v>
      </c>
      <c r="Q480" s="3">
        <v>1.6005263794557985</v>
      </c>
      <c r="R480" s="3">
        <v>4.585138849219449</v>
      </c>
      <c r="S480" s="3">
        <v>7.499029828534239</v>
      </c>
      <c r="T480" s="3">
        <v>14.398290525366038</v>
      </c>
      <c r="U480" s="3">
        <v>1.88984095601482</v>
      </c>
      <c r="V480" s="325">
        <v>43.971883312036866</v>
      </c>
      <c r="W480" s="325">
        <v>64.90181757015415</v>
      </c>
      <c r="X480" s="3">
        <v>6.429100270348737</v>
      </c>
      <c r="Y480" s="325">
        <v>71.33091784050289</v>
      </c>
    </row>
    <row r="481" spans="1:25" ht="15">
      <c r="A481" s="321">
        <v>2018</v>
      </c>
      <c r="B481" s="5" t="s">
        <v>507</v>
      </c>
      <c r="C481" s="5" t="s">
        <v>145</v>
      </c>
      <c r="D481" s="5" t="s">
        <v>149</v>
      </c>
      <c r="E481" s="5" t="s">
        <v>287</v>
      </c>
      <c r="F481" s="5" t="s">
        <v>147</v>
      </c>
      <c r="G481" s="5" t="s">
        <v>157</v>
      </c>
      <c r="H481" s="3">
        <v>91.90930039512958</v>
      </c>
      <c r="I481" s="3">
        <v>0</v>
      </c>
      <c r="J481" s="325">
        <v>91.90930039512958</v>
      </c>
      <c r="K481" s="3">
        <v>8.998002251498514</v>
      </c>
      <c r="L481" s="3">
        <v>19.79520861085438</v>
      </c>
      <c r="M481" s="325">
        <v>28.793210862352893</v>
      </c>
      <c r="N481" s="3">
        <v>9.214567161219033</v>
      </c>
      <c r="O481" s="3">
        <v>62.74194924012182</v>
      </c>
      <c r="P481" s="3">
        <v>11.955988378204582</v>
      </c>
      <c r="Q481" s="3">
        <v>5.506322384308606</v>
      </c>
      <c r="R481" s="3">
        <v>26.019870907346185</v>
      </c>
      <c r="S481" s="3">
        <v>29.07093939013618</v>
      </c>
      <c r="T481" s="3">
        <v>61.59640459011524</v>
      </c>
      <c r="U481" s="3">
        <v>8.984881119020963</v>
      </c>
      <c r="V481" s="325">
        <v>215.09092317047262</v>
      </c>
      <c r="W481" s="325">
        <v>335.79343442795505</v>
      </c>
      <c r="X481" s="3">
        <v>33.26331589602305</v>
      </c>
      <c r="Y481" s="325">
        <v>369.0567503239781</v>
      </c>
    </row>
    <row r="482" spans="1:25" ht="15">
      <c r="A482" s="321">
        <v>2018</v>
      </c>
      <c r="B482" s="5" t="s">
        <v>507</v>
      </c>
      <c r="C482" s="5" t="s">
        <v>145</v>
      </c>
      <c r="D482" s="5" t="s">
        <v>153</v>
      </c>
      <c r="E482" s="5" t="s">
        <v>288</v>
      </c>
      <c r="F482" s="5" t="s">
        <v>147</v>
      </c>
      <c r="G482" s="5" t="s">
        <v>158</v>
      </c>
      <c r="H482" s="3">
        <v>110.8259886516419</v>
      </c>
      <c r="I482" s="3">
        <v>0</v>
      </c>
      <c r="J482" s="325">
        <v>110.8259886516419</v>
      </c>
      <c r="K482" s="3">
        <v>9.55503585950001</v>
      </c>
      <c r="L482" s="3">
        <v>16.2765129402639</v>
      </c>
      <c r="M482" s="325">
        <v>25.831548799763908</v>
      </c>
      <c r="N482" s="3">
        <v>9.765925678251193</v>
      </c>
      <c r="O482" s="3">
        <v>36.98357420543629</v>
      </c>
      <c r="P482" s="3">
        <v>11.141243689203396</v>
      </c>
      <c r="Q482" s="3">
        <v>5.738085543388199</v>
      </c>
      <c r="R482" s="3">
        <v>17.642866931707072</v>
      </c>
      <c r="S482" s="3">
        <v>22.81571993727084</v>
      </c>
      <c r="T482" s="3">
        <v>39.86048845244305</v>
      </c>
      <c r="U482" s="3">
        <v>7.239160971284303</v>
      </c>
      <c r="V482" s="325">
        <v>151.18706540898435</v>
      </c>
      <c r="W482" s="325">
        <v>287.8446028603902</v>
      </c>
      <c r="X482" s="3">
        <v>28.513559147520247</v>
      </c>
      <c r="Y482" s="325">
        <v>316.35816200791044</v>
      </c>
    </row>
    <row r="483" spans="1:25" ht="15">
      <c r="A483" s="321">
        <v>2018</v>
      </c>
      <c r="B483" s="5" t="s">
        <v>507</v>
      </c>
      <c r="C483" s="5" t="s">
        <v>145</v>
      </c>
      <c r="D483" s="5" t="s">
        <v>146</v>
      </c>
      <c r="E483" s="5" t="s">
        <v>289</v>
      </c>
      <c r="F483" s="5" t="s">
        <v>147</v>
      </c>
      <c r="G483" s="5" t="s">
        <v>159</v>
      </c>
      <c r="H483" s="3">
        <v>132.2024932904673</v>
      </c>
      <c r="I483" s="3">
        <v>0</v>
      </c>
      <c r="J483" s="325">
        <v>132.2024932904673</v>
      </c>
      <c r="K483" s="3">
        <v>11.242526578944263</v>
      </c>
      <c r="L483" s="3">
        <v>21.554697300989474</v>
      </c>
      <c r="M483" s="325">
        <v>32.79722387993374</v>
      </c>
      <c r="N483" s="3">
        <v>8.892634234523388</v>
      </c>
      <c r="O483" s="3">
        <v>47.156823866958355</v>
      </c>
      <c r="P483" s="3">
        <v>12.107993358894246</v>
      </c>
      <c r="Q483" s="3">
        <v>6.147291010640851</v>
      </c>
      <c r="R483" s="3">
        <v>24.0371837243397</v>
      </c>
      <c r="S483" s="3">
        <v>29.828775172633343</v>
      </c>
      <c r="T483" s="3">
        <v>46.99104112174203</v>
      </c>
      <c r="U483" s="3">
        <v>10.423145291277393</v>
      </c>
      <c r="V483" s="325">
        <v>185.58488778100931</v>
      </c>
      <c r="W483" s="325">
        <v>350.58460495141037</v>
      </c>
      <c r="X483" s="3">
        <v>34.728512433983354</v>
      </c>
      <c r="Y483" s="325">
        <v>385.31311738539375</v>
      </c>
    </row>
    <row r="484" spans="1:25" ht="15">
      <c r="A484" s="321">
        <v>2018</v>
      </c>
      <c r="B484" s="5" t="s">
        <v>507</v>
      </c>
      <c r="C484" s="5" t="s">
        <v>145</v>
      </c>
      <c r="D484" s="5" t="s">
        <v>149</v>
      </c>
      <c r="E484" s="5" t="s">
        <v>290</v>
      </c>
      <c r="F484" s="5" t="s">
        <v>147</v>
      </c>
      <c r="G484" s="5" t="s">
        <v>160</v>
      </c>
      <c r="H484" s="3">
        <v>16.370577750905873</v>
      </c>
      <c r="I484" s="3">
        <v>0</v>
      </c>
      <c r="J484" s="325">
        <v>16.370577750905873</v>
      </c>
      <c r="K484" s="3">
        <v>2.5927027624290258</v>
      </c>
      <c r="L484" s="3">
        <v>3.4330624322992955</v>
      </c>
      <c r="M484" s="325">
        <v>6.025765194728321</v>
      </c>
      <c r="N484" s="3">
        <v>2.4176481241908254</v>
      </c>
      <c r="O484" s="3">
        <v>11.899607676558078</v>
      </c>
      <c r="P484" s="3">
        <v>2.4070287063092892</v>
      </c>
      <c r="Q484" s="3">
        <v>1.1115662021056318</v>
      </c>
      <c r="R484" s="3">
        <v>6.016975495861136</v>
      </c>
      <c r="S484" s="3">
        <v>6.13877282144973</v>
      </c>
      <c r="T484" s="3">
        <v>11.059721300480094</v>
      </c>
      <c r="U484" s="3">
        <v>1.7507663484591105</v>
      </c>
      <c r="V484" s="325">
        <v>42.802086675413896</v>
      </c>
      <c r="W484" s="325">
        <v>65.19842962104809</v>
      </c>
      <c r="X484" s="3">
        <v>6.458482322931927</v>
      </c>
      <c r="Y484" s="325">
        <v>71.65691194398002</v>
      </c>
    </row>
    <row r="485" spans="1:25" ht="15">
      <c r="A485" s="321">
        <v>2018</v>
      </c>
      <c r="B485" s="5" t="s">
        <v>507</v>
      </c>
      <c r="C485" s="5" t="s">
        <v>145</v>
      </c>
      <c r="D485" s="5" t="s">
        <v>149</v>
      </c>
      <c r="E485" s="5" t="s">
        <v>291</v>
      </c>
      <c r="F485" s="5" t="s">
        <v>147</v>
      </c>
      <c r="G485" s="5" t="s">
        <v>161</v>
      </c>
      <c r="H485" s="3">
        <v>53.420365009345666</v>
      </c>
      <c r="I485" s="3">
        <v>0</v>
      </c>
      <c r="J485" s="325">
        <v>53.420365009345666</v>
      </c>
      <c r="K485" s="3">
        <v>10.88468183954729</v>
      </c>
      <c r="L485" s="3">
        <v>6.9408579012093945</v>
      </c>
      <c r="M485" s="325">
        <v>17.825539740756685</v>
      </c>
      <c r="N485" s="3">
        <v>5.25588788891049</v>
      </c>
      <c r="O485" s="3">
        <v>36.184811131573085</v>
      </c>
      <c r="P485" s="3">
        <v>7.095103631118936</v>
      </c>
      <c r="Q485" s="3">
        <v>5.139698706800179</v>
      </c>
      <c r="R485" s="3">
        <v>18.81734099272425</v>
      </c>
      <c r="S485" s="3">
        <v>16.376447664685852</v>
      </c>
      <c r="T485" s="3">
        <v>26.99149017885147</v>
      </c>
      <c r="U485" s="3">
        <v>5.100059689681825</v>
      </c>
      <c r="V485" s="325">
        <v>120.9608398843461</v>
      </c>
      <c r="W485" s="325">
        <v>192.20674463444846</v>
      </c>
      <c r="X485" s="3">
        <v>19.03978162948154</v>
      </c>
      <c r="Y485" s="325">
        <v>211.24652626392998</v>
      </c>
    </row>
    <row r="486" spans="1:25" ht="15">
      <c r="A486" s="321">
        <v>2018</v>
      </c>
      <c r="B486" s="5" t="s">
        <v>507</v>
      </c>
      <c r="C486" s="5" t="s">
        <v>145</v>
      </c>
      <c r="D486" s="5" t="s">
        <v>155</v>
      </c>
      <c r="E486" s="5" t="s">
        <v>292</v>
      </c>
      <c r="F486" s="5" t="s">
        <v>147</v>
      </c>
      <c r="G486" s="5" t="s">
        <v>162</v>
      </c>
      <c r="H486" s="3">
        <v>63.69984594395315</v>
      </c>
      <c r="I486" s="3">
        <v>0</v>
      </c>
      <c r="J486" s="325">
        <v>63.69984594395315</v>
      </c>
      <c r="K486" s="3">
        <v>4.191554516044516</v>
      </c>
      <c r="L486" s="3">
        <v>13.679853426698454</v>
      </c>
      <c r="M486" s="325">
        <v>17.87140794274297</v>
      </c>
      <c r="N486" s="3">
        <v>21.270568968455912</v>
      </c>
      <c r="O486" s="3">
        <v>24.825150014844237</v>
      </c>
      <c r="P486" s="3">
        <v>5.388402548812988</v>
      </c>
      <c r="Q486" s="3">
        <v>3.1925972600981622</v>
      </c>
      <c r="R486" s="3">
        <v>12.367788427304939</v>
      </c>
      <c r="S486" s="3">
        <v>16.195404082148883</v>
      </c>
      <c r="T486" s="3">
        <v>28.5309931179769</v>
      </c>
      <c r="U486" s="3">
        <v>5.1243250768822115</v>
      </c>
      <c r="V486" s="325">
        <v>116.89522949652424</v>
      </c>
      <c r="W486" s="325">
        <v>198.46648338322035</v>
      </c>
      <c r="X486" s="3">
        <v>19.659864234079485</v>
      </c>
      <c r="Y486" s="325">
        <v>218.12634761729984</v>
      </c>
    </row>
    <row r="487" spans="1:25" ht="15">
      <c r="A487" s="321">
        <v>2018</v>
      </c>
      <c r="B487" s="5" t="s">
        <v>507</v>
      </c>
      <c r="C487" s="5" t="s">
        <v>145</v>
      </c>
      <c r="D487" s="5" t="s">
        <v>155</v>
      </c>
      <c r="E487" s="5" t="s">
        <v>293</v>
      </c>
      <c r="F487" s="5" t="s">
        <v>147</v>
      </c>
      <c r="G487" s="5" t="s">
        <v>163</v>
      </c>
      <c r="H487" s="3">
        <v>7.2094161866983475</v>
      </c>
      <c r="I487" s="3">
        <v>8.352216279958402</v>
      </c>
      <c r="J487" s="325">
        <v>15.56163246665675</v>
      </c>
      <c r="K487" s="3">
        <v>22.184990333818728</v>
      </c>
      <c r="L487" s="3">
        <v>50.59079641142391</v>
      </c>
      <c r="M487" s="325">
        <v>72.77578674524264</v>
      </c>
      <c r="N487" s="3">
        <v>6.871624535833038</v>
      </c>
      <c r="O487" s="3">
        <v>49.544335700289196</v>
      </c>
      <c r="P487" s="3">
        <v>3.8880482224020274</v>
      </c>
      <c r="Q487" s="3">
        <v>2.0407368357966513</v>
      </c>
      <c r="R487" s="3">
        <v>8.445889707889897</v>
      </c>
      <c r="S487" s="3">
        <v>14.737730441069655</v>
      </c>
      <c r="T487" s="3">
        <v>17.876368062104763</v>
      </c>
      <c r="U487" s="3">
        <v>3.258139415386442</v>
      </c>
      <c r="V487" s="325">
        <v>106.66287292077166</v>
      </c>
      <c r="W487" s="325">
        <v>195.00029213267106</v>
      </c>
      <c r="X487" s="3">
        <v>19.3165072690469</v>
      </c>
      <c r="Y487" s="325">
        <v>214.31679940171796</v>
      </c>
    </row>
    <row r="488" spans="1:25" ht="15">
      <c r="A488" s="321">
        <v>2018</v>
      </c>
      <c r="B488" s="5" t="s">
        <v>507</v>
      </c>
      <c r="C488" s="5" t="s">
        <v>145</v>
      </c>
      <c r="D488" s="5" t="s">
        <v>155</v>
      </c>
      <c r="E488" s="5" t="s">
        <v>294</v>
      </c>
      <c r="F488" s="5" t="s">
        <v>147</v>
      </c>
      <c r="G488" s="5" t="s">
        <v>164</v>
      </c>
      <c r="H488" s="3">
        <v>15.70377317287428</v>
      </c>
      <c r="I488" s="3">
        <v>0</v>
      </c>
      <c r="J488" s="325">
        <v>15.70377317287428</v>
      </c>
      <c r="K488" s="3">
        <v>8.47243529720697</v>
      </c>
      <c r="L488" s="3">
        <v>25.62809059127754</v>
      </c>
      <c r="M488" s="325">
        <v>34.10052588848451</v>
      </c>
      <c r="N488" s="3">
        <v>1.5703227219440146</v>
      </c>
      <c r="O488" s="3">
        <v>8.805408757403258</v>
      </c>
      <c r="P488" s="3">
        <v>3.0768975876992033</v>
      </c>
      <c r="Q488" s="3">
        <v>1.3577038093668727</v>
      </c>
      <c r="R488" s="3">
        <v>7.035009829640911</v>
      </c>
      <c r="S488" s="3">
        <v>8.388698238264126</v>
      </c>
      <c r="T488" s="3">
        <v>16.402024237385287</v>
      </c>
      <c r="U488" s="3">
        <v>2.285781407957484</v>
      </c>
      <c r="V488" s="325">
        <v>48.92184658966116</v>
      </c>
      <c r="W488" s="325">
        <v>98.72614565101995</v>
      </c>
      <c r="X488" s="3">
        <v>9.779699759708187</v>
      </c>
      <c r="Y488" s="325">
        <v>108.50584541072814</v>
      </c>
    </row>
    <row r="489" spans="1:25" ht="15">
      <c r="A489" s="321">
        <v>2018</v>
      </c>
      <c r="B489" s="5" t="s">
        <v>507</v>
      </c>
      <c r="C489" s="5" t="s">
        <v>145</v>
      </c>
      <c r="D489" s="5" t="s">
        <v>155</v>
      </c>
      <c r="E489" s="5" t="s">
        <v>295</v>
      </c>
      <c r="F489" s="5" t="s">
        <v>147</v>
      </c>
      <c r="G489" s="5" t="s">
        <v>165</v>
      </c>
      <c r="H489" s="3">
        <v>1.1434706444399163</v>
      </c>
      <c r="I489" s="3">
        <v>0</v>
      </c>
      <c r="J489" s="325">
        <v>1.1434706444399163</v>
      </c>
      <c r="K489" s="3">
        <v>1.3542016001442956</v>
      </c>
      <c r="L489" s="3">
        <v>6.571653949806543</v>
      </c>
      <c r="M489" s="325">
        <v>7.925855549950839</v>
      </c>
      <c r="N489" s="3">
        <v>2.4262716890540887</v>
      </c>
      <c r="O489" s="3">
        <v>9.057197394171201</v>
      </c>
      <c r="P489" s="3">
        <v>4.44976397196593</v>
      </c>
      <c r="Q489" s="3">
        <v>1.9474392722898164</v>
      </c>
      <c r="R489" s="3">
        <v>6.714524001974919</v>
      </c>
      <c r="S489" s="3">
        <v>9.88666366497475</v>
      </c>
      <c r="T489" s="3">
        <v>25.01658731455353</v>
      </c>
      <c r="U489" s="3">
        <v>3.071779804266259</v>
      </c>
      <c r="V489" s="325">
        <v>62.570227113250496</v>
      </c>
      <c r="W489" s="325">
        <v>71.63955330764125</v>
      </c>
      <c r="X489" s="3">
        <v>7.096532713278298</v>
      </c>
      <c r="Y489" s="325">
        <v>78.73608602091954</v>
      </c>
    </row>
    <row r="490" spans="1:25" ht="15">
      <c r="A490" s="321">
        <v>2018</v>
      </c>
      <c r="B490" s="5" t="s">
        <v>507</v>
      </c>
      <c r="C490" s="5" t="s">
        <v>145</v>
      </c>
      <c r="D490" s="5" t="s">
        <v>153</v>
      </c>
      <c r="E490" s="5" t="s">
        <v>296</v>
      </c>
      <c r="F490" s="5" t="s">
        <v>147</v>
      </c>
      <c r="G490" s="5" t="s">
        <v>166</v>
      </c>
      <c r="H490" s="3">
        <v>82.25417376719653</v>
      </c>
      <c r="I490" s="3">
        <v>0</v>
      </c>
      <c r="J490" s="325">
        <v>82.25417376719653</v>
      </c>
      <c r="K490" s="3">
        <v>6.1340564672964435</v>
      </c>
      <c r="L490" s="3">
        <v>14.067434943711934</v>
      </c>
      <c r="M490" s="325">
        <v>20.201491411008377</v>
      </c>
      <c r="N490" s="3">
        <v>18.651139423262592</v>
      </c>
      <c r="O490" s="3">
        <v>33.1518839734333</v>
      </c>
      <c r="P490" s="3">
        <v>6.941847207380534</v>
      </c>
      <c r="Q490" s="3">
        <v>3.837293476094023</v>
      </c>
      <c r="R490" s="3">
        <v>11.044419451847217</v>
      </c>
      <c r="S490" s="3">
        <v>18.176514456032276</v>
      </c>
      <c r="T490" s="3">
        <v>32.492120526866515</v>
      </c>
      <c r="U490" s="3">
        <v>5.708644466572769</v>
      </c>
      <c r="V490" s="325">
        <v>130.00386298148922</v>
      </c>
      <c r="W490" s="325">
        <v>232.45952815969414</v>
      </c>
      <c r="X490" s="3">
        <v>23.02717660751454</v>
      </c>
      <c r="Y490" s="325">
        <v>255.4867047672087</v>
      </c>
    </row>
    <row r="491" spans="1:25" ht="15">
      <c r="A491" s="321">
        <v>2018</v>
      </c>
      <c r="B491" s="5" t="s">
        <v>507</v>
      </c>
      <c r="C491" s="5" t="s">
        <v>145</v>
      </c>
      <c r="D491" s="5" t="s">
        <v>155</v>
      </c>
      <c r="E491" s="5" t="s">
        <v>297</v>
      </c>
      <c r="F491" s="5" t="s">
        <v>147</v>
      </c>
      <c r="G491" s="5" t="s">
        <v>167</v>
      </c>
      <c r="H491" s="3">
        <v>75.51051148638035</v>
      </c>
      <c r="I491" s="3">
        <v>0</v>
      </c>
      <c r="J491" s="325">
        <v>75.51051148638035</v>
      </c>
      <c r="K491" s="3">
        <v>10.071021792417977</v>
      </c>
      <c r="L491" s="3">
        <v>16.351113880058413</v>
      </c>
      <c r="M491" s="325">
        <v>26.42213567247639</v>
      </c>
      <c r="N491" s="3">
        <v>9.17729696058299</v>
      </c>
      <c r="O491" s="3">
        <v>57.55178153140301</v>
      </c>
      <c r="P491" s="3">
        <v>13.000897950612979</v>
      </c>
      <c r="Q491" s="3">
        <v>7.813282011657209</v>
      </c>
      <c r="R491" s="3">
        <v>32.0956139616309</v>
      </c>
      <c r="S491" s="3">
        <v>25.77324032392831</v>
      </c>
      <c r="T491" s="3">
        <v>38.75217178438794</v>
      </c>
      <c r="U491" s="3">
        <v>9.610769732050025</v>
      </c>
      <c r="V491" s="325">
        <v>193.77505425625336</v>
      </c>
      <c r="W491" s="325">
        <v>295.70770141511014</v>
      </c>
      <c r="X491" s="3">
        <v>29.292468751851207</v>
      </c>
      <c r="Y491" s="325">
        <v>325.00017016696137</v>
      </c>
    </row>
    <row r="492" spans="1:25" ht="15">
      <c r="A492" s="321">
        <v>2018</v>
      </c>
      <c r="B492" s="5" t="s">
        <v>507</v>
      </c>
      <c r="C492" s="5" t="s">
        <v>145</v>
      </c>
      <c r="D492" s="5" t="s">
        <v>155</v>
      </c>
      <c r="E492" s="5" t="s">
        <v>298</v>
      </c>
      <c r="F492" s="5" t="s">
        <v>147</v>
      </c>
      <c r="G492" s="5" t="s">
        <v>168</v>
      </c>
      <c r="H492" s="3">
        <v>75.45453776895643</v>
      </c>
      <c r="I492" s="3">
        <v>0</v>
      </c>
      <c r="J492" s="325">
        <v>75.45453776895643</v>
      </c>
      <c r="K492" s="3">
        <v>6.968966044702983</v>
      </c>
      <c r="L492" s="3">
        <v>25.702467537865857</v>
      </c>
      <c r="M492" s="325">
        <v>32.67143358256884</v>
      </c>
      <c r="N492" s="3">
        <v>6.399396774447917</v>
      </c>
      <c r="O492" s="3">
        <v>28.007029590162674</v>
      </c>
      <c r="P492" s="3">
        <v>7.991787002414023</v>
      </c>
      <c r="Q492" s="3">
        <v>4.315977278732439</v>
      </c>
      <c r="R492" s="3">
        <v>15.631897495435917</v>
      </c>
      <c r="S492" s="3">
        <v>17.927068002271856</v>
      </c>
      <c r="T492" s="3">
        <v>33.634695643951524</v>
      </c>
      <c r="U492" s="3">
        <v>6.227590605089289</v>
      </c>
      <c r="V492" s="325">
        <v>120.13544239250564</v>
      </c>
      <c r="W492" s="325">
        <v>228.2614137440309</v>
      </c>
      <c r="X492" s="3">
        <v>22.611316165770805</v>
      </c>
      <c r="Y492" s="325">
        <v>250.8727299098017</v>
      </c>
    </row>
    <row r="493" spans="1:25" ht="15">
      <c r="A493" s="321">
        <v>2018</v>
      </c>
      <c r="B493" s="5" t="s">
        <v>507</v>
      </c>
      <c r="C493" s="5" t="s">
        <v>145</v>
      </c>
      <c r="D493" s="5" t="s">
        <v>155</v>
      </c>
      <c r="E493" s="5" t="s">
        <v>299</v>
      </c>
      <c r="F493" s="5" t="s">
        <v>147</v>
      </c>
      <c r="G493" s="5" t="s">
        <v>169</v>
      </c>
      <c r="H493" s="3">
        <v>45.05891597942823</v>
      </c>
      <c r="I493" s="3">
        <v>0</v>
      </c>
      <c r="J493" s="325">
        <v>45.05891597942823</v>
      </c>
      <c r="K493" s="3">
        <v>5.653294776549952</v>
      </c>
      <c r="L493" s="3">
        <v>4.145707624821405</v>
      </c>
      <c r="M493" s="325">
        <v>9.799002401371357</v>
      </c>
      <c r="N493" s="3">
        <v>3.9700698640447163</v>
      </c>
      <c r="O493" s="3">
        <v>11.542048608473216</v>
      </c>
      <c r="P493" s="3">
        <v>3.18896691368083</v>
      </c>
      <c r="Q493" s="3">
        <v>2.006395236854968</v>
      </c>
      <c r="R493" s="3">
        <v>7.12654151492384</v>
      </c>
      <c r="S493" s="3">
        <v>9.69152594949275</v>
      </c>
      <c r="T493" s="3">
        <v>18.38998580061547</v>
      </c>
      <c r="U493" s="3">
        <v>2.4791525761291084</v>
      </c>
      <c r="V493" s="325">
        <v>58.3946864642149</v>
      </c>
      <c r="W493" s="325">
        <v>113.25260484501447</v>
      </c>
      <c r="X493" s="3">
        <v>11.218674294286824</v>
      </c>
      <c r="Y493" s="325">
        <v>124.4712791393013</v>
      </c>
    </row>
    <row r="494" spans="1:25" ht="15">
      <c r="A494" s="321">
        <v>2018</v>
      </c>
      <c r="B494" s="5" t="s">
        <v>507</v>
      </c>
      <c r="C494" s="5" t="s">
        <v>145</v>
      </c>
      <c r="D494" s="5" t="s">
        <v>146</v>
      </c>
      <c r="E494" s="5" t="s">
        <v>300</v>
      </c>
      <c r="F494" s="5" t="s">
        <v>147</v>
      </c>
      <c r="G494" s="5" t="s">
        <v>170</v>
      </c>
      <c r="H494" s="3">
        <v>27.778259966403635</v>
      </c>
      <c r="I494" s="3">
        <v>1.3709188528595213</v>
      </c>
      <c r="J494" s="325">
        <v>29.149178819263156</v>
      </c>
      <c r="K494" s="3">
        <v>4.105443874653284</v>
      </c>
      <c r="L494" s="3">
        <v>5.886805563987892</v>
      </c>
      <c r="M494" s="325">
        <v>9.992249438641176</v>
      </c>
      <c r="N494" s="3">
        <v>4.492287010344671</v>
      </c>
      <c r="O494" s="3">
        <v>22.118655599930992</v>
      </c>
      <c r="P494" s="3">
        <v>5.000620924165721</v>
      </c>
      <c r="Q494" s="3">
        <v>1.8917597865677849</v>
      </c>
      <c r="R494" s="3">
        <v>10.576319102122516</v>
      </c>
      <c r="S494" s="3">
        <v>12.512674959736257</v>
      </c>
      <c r="T494" s="3">
        <v>21.872586994612593</v>
      </c>
      <c r="U494" s="3">
        <v>4.247083154053918</v>
      </c>
      <c r="V494" s="325">
        <v>82.71198753153445</v>
      </c>
      <c r="W494" s="325">
        <v>121.85341578943878</v>
      </c>
      <c r="X494" s="3">
        <v>12.07066084933586</v>
      </c>
      <c r="Y494" s="325">
        <v>133.92407663877464</v>
      </c>
    </row>
    <row r="495" spans="1:25" ht="15">
      <c r="A495" s="321">
        <v>2018</v>
      </c>
      <c r="B495" s="5" t="s">
        <v>507</v>
      </c>
      <c r="C495" s="5" t="s">
        <v>145</v>
      </c>
      <c r="D495" s="5" t="s">
        <v>153</v>
      </c>
      <c r="E495" s="5" t="s">
        <v>301</v>
      </c>
      <c r="F495" s="5" t="s">
        <v>147</v>
      </c>
      <c r="G495" s="5" t="s">
        <v>171</v>
      </c>
      <c r="H495" s="3">
        <v>241.88466925024065</v>
      </c>
      <c r="I495" s="3">
        <v>0</v>
      </c>
      <c r="J495" s="325">
        <v>241.88466925024065</v>
      </c>
      <c r="K495" s="3">
        <v>25.94224086956025</v>
      </c>
      <c r="L495" s="3">
        <v>26.262386320765856</v>
      </c>
      <c r="M495" s="325">
        <v>52.20462719032611</v>
      </c>
      <c r="N495" s="3">
        <v>10.357347055876096</v>
      </c>
      <c r="O495" s="3">
        <v>51.04216738590766</v>
      </c>
      <c r="P495" s="3">
        <v>14.168405389000272</v>
      </c>
      <c r="Q495" s="3">
        <v>10.04483097703783</v>
      </c>
      <c r="R495" s="3">
        <v>26.100396880366137</v>
      </c>
      <c r="S495" s="3">
        <v>35.59656884856823</v>
      </c>
      <c r="T495" s="3">
        <v>69.44287625393842</v>
      </c>
      <c r="U495" s="3">
        <v>9.718019985737522</v>
      </c>
      <c r="V495" s="325">
        <v>226.4706127764322</v>
      </c>
      <c r="W495" s="325">
        <v>520.559909216999</v>
      </c>
      <c r="X495" s="3">
        <v>51.5660728524613</v>
      </c>
      <c r="Y495" s="325">
        <v>572.1259820694603</v>
      </c>
    </row>
    <row r="496" spans="1:25" ht="15">
      <c r="A496" s="321">
        <v>2018</v>
      </c>
      <c r="B496" s="5" t="s">
        <v>507</v>
      </c>
      <c r="C496" s="5" t="s">
        <v>145</v>
      </c>
      <c r="D496" s="5" t="s">
        <v>155</v>
      </c>
      <c r="E496" s="5" t="s">
        <v>302</v>
      </c>
      <c r="F496" s="5" t="s">
        <v>147</v>
      </c>
      <c r="G496" s="5" t="s">
        <v>172</v>
      </c>
      <c r="H496" s="3">
        <v>95.0674062165498</v>
      </c>
      <c r="I496" s="3">
        <v>4.304010207331032</v>
      </c>
      <c r="J496" s="325">
        <v>99.37141642388083</v>
      </c>
      <c r="K496" s="3">
        <v>1.5712770978268977</v>
      </c>
      <c r="L496" s="3">
        <v>12.994423610098025</v>
      </c>
      <c r="M496" s="325">
        <v>14.565700707924922</v>
      </c>
      <c r="N496" s="3">
        <v>2.7030280002865847</v>
      </c>
      <c r="O496" s="3">
        <v>11.47922554483369</v>
      </c>
      <c r="P496" s="3">
        <v>3.7492117674270777</v>
      </c>
      <c r="Q496" s="3">
        <v>1.7205594409465892</v>
      </c>
      <c r="R496" s="3">
        <v>9.280914471328384</v>
      </c>
      <c r="S496" s="3">
        <v>9.493848458877059</v>
      </c>
      <c r="T496" s="3">
        <v>13.881549796300106</v>
      </c>
      <c r="U496" s="3">
        <v>3.2087147149146213</v>
      </c>
      <c r="V496" s="325">
        <v>55.51705219491411</v>
      </c>
      <c r="W496" s="325">
        <v>169.45416932671986</v>
      </c>
      <c r="X496" s="3">
        <v>16.785937383841866</v>
      </c>
      <c r="Y496" s="325">
        <v>186.24010671056172</v>
      </c>
    </row>
    <row r="497" spans="1:25" ht="15">
      <c r="A497" s="321">
        <v>2018</v>
      </c>
      <c r="B497" s="5" t="s">
        <v>507</v>
      </c>
      <c r="C497" s="5" t="s">
        <v>145</v>
      </c>
      <c r="D497" s="5" t="s">
        <v>146</v>
      </c>
      <c r="E497" s="5" t="s">
        <v>303</v>
      </c>
      <c r="F497" s="5" t="s">
        <v>147</v>
      </c>
      <c r="G497" s="5" t="s">
        <v>173</v>
      </c>
      <c r="H497" s="3">
        <v>49.42008395877111</v>
      </c>
      <c r="I497" s="3">
        <v>0</v>
      </c>
      <c r="J497" s="325">
        <v>49.42008395877111</v>
      </c>
      <c r="K497" s="3">
        <v>5.867283926661351</v>
      </c>
      <c r="L497" s="3">
        <v>14.111383612182813</v>
      </c>
      <c r="M497" s="325">
        <v>19.978667538844164</v>
      </c>
      <c r="N497" s="3">
        <v>6.633301898649202</v>
      </c>
      <c r="O497" s="3">
        <v>29.55400622872773</v>
      </c>
      <c r="P497" s="3">
        <v>6.11380983921062</v>
      </c>
      <c r="Q497" s="3">
        <v>2.752407005347613</v>
      </c>
      <c r="R497" s="3">
        <v>14.953169161904826</v>
      </c>
      <c r="S497" s="3">
        <v>17.55792016104986</v>
      </c>
      <c r="T497" s="3">
        <v>31.717562361313604</v>
      </c>
      <c r="U497" s="3">
        <v>5.499398184810045</v>
      </c>
      <c r="V497" s="325">
        <v>114.78157484101351</v>
      </c>
      <c r="W497" s="325">
        <v>184.1803263386288</v>
      </c>
      <c r="X497" s="3">
        <v>18.244693757253497</v>
      </c>
      <c r="Y497" s="325">
        <v>202.42502009588227</v>
      </c>
    </row>
    <row r="498" spans="1:25" ht="15">
      <c r="A498" s="321">
        <v>2018</v>
      </c>
      <c r="B498" s="5" t="s">
        <v>507</v>
      </c>
      <c r="C498" s="5" t="s">
        <v>174</v>
      </c>
      <c r="D498" s="5" t="s">
        <v>175</v>
      </c>
      <c r="E498" s="5" t="s">
        <v>304</v>
      </c>
      <c r="F498" s="5" t="s">
        <v>176</v>
      </c>
      <c r="G498" s="5" t="s">
        <v>177</v>
      </c>
      <c r="H498" s="3">
        <v>596.685932661389</v>
      </c>
      <c r="I498" s="3">
        <v>13.786324884019791</v>
      </c>
      <c r="J498" s="325">
        <v>610.4722575454088</v>
      </c>
      <c r="K498" s="3">
        <v>97.99658285931018</v>
      </c>
      <c r="L498" s="3">
        <v>183.52726519478495</v>
      </c>
      <c r="M498" s="325">
        <v>281.52384805409514</v>
      </c>
      <c r="N498" s="3">
        <v>81.86383540724286</v>
      </c>
      <c r="O498" s="3">
        <v>553.7801886400033</v>
      </c>
      <c r="P498" s="3">
        <v>63.51601216795233</v>
      </c>
      <c r="Q498" s="3">
        <v>73.73201315812952</v>
      </c>
      <c r="R498" s="3">
        <v>149.6536607171678</v>
      </c>
      <c r="S498" s="3">
        <v>197.54701948471921</v>
      </c>
      <c r="T498" s="3">
        <v>282.5167962749113</v>
      </c>
      <c r="U498" s="3">
        <v>50.218491049376084</v>
      </c>
      <c r="V498" s="325">
        <v>1452.8280168995025</v>
      </c>
      <c r="W498" s="325">
        <v>2344.8241224990065</v>
      </c>
      <c r="X498" s="3">
        <v>232.27561205945435</v>
      </c>
      <c r="Y498" s="325">
        <v>2577.099734558461</v>
      </c>
    </row>
    <row r="499" spans="1:25" ht="15">
      <c r="A499" s="321">
        <v>2018</v>
      </c>
      <c r="B499" s="5" t="s">
        <v>507</v>
      </c>
      <c r="C499" s="5" t="s">
        <v>174</v>
      </c>
      <c r="D499" s="5" t="s">
        <v>178</v>
      </c>
      <c r="E499" s="5" t="s">
        <v>305</v>
      </c>
      <c r="F499" s="5" t="s">
        <v>176</v>
      </c>
      <c r="G499" s="5" t="s">
        <v>179</v>
      </c>
      <c r="H499" s="3">
        <v>61.0022314600785</v>
      </c>
      <c r="I499" s="3">
        <v>0</v>
      </c>
      <c r="J499" s="325">
        <v>61.0022314600785</v>
      </c>
      <c r="K499" s="3">
        <v>3.009318687005662</v>
      </c>
      <c r="L499" s="3">
        <v>21.94177650427181</v>
      </c>
      <c r="M499" s="325">
        <v>24.951095191277474</v>
      </c>
      <c r="N499" s="3">
        <v>9.346669083653314</v>
      </c>
      <c r="O499" s="3">
        <v>51.972773112012746</v>
      </c>
      <c r="P499" s="3">
        <v>13.732753686085562</v>
      </c>
      <c r="Q499" s="3">
        <v>6.515671912499921</v>
      </c>
      <c r="R499" s="3">
        <v>17.86941689140973</v>
      </c>
      <c r="S499" s="3">
        <v>27.942738915650725</v>
      </c>
      <c r="T499" s="3">
        <v>65.51984576408174</v>
      </c>
      <c r="U499" s="3">
        <v>7.21688697781868</v>
      </c>
      <c r="V499" s="325">
        <v>200.11675634321242</v>
      </c>
      <c r="W499" s="325">
        <v>286.0700829945684</v>
      </c>
      <c r="X499" s="3">
        <v>28.33777722682501</v>
      </c>
      <c r="Y499" s="325">
        <v>314.40786022139343</v>
      </c>
    </row>
    <row r="500" spans="1:25" ht="15">
      <c r="A500" s="321">
        <v>2018</v>
      </c>
      <c r="B500" s="5" t="s">
        <v>507</v>
      </c>
      <c r="C500" s="5" t="s">
        <v>174</v>
      </c>
      <c r="D500" s="5" t="s">
        <v>175</v>
      </c>
      <c r="E500" s="5" t="s">
        <v>306</v>
      </c>
      <c r="F500" s="5" t="s">
        <v>176</v>
      </c>
      <c r="G500" s="5" t="s">
        <v>180</v>
      </c>
      <c r="H500" s="3">
        <v>589.9141868698285</v>
      </c>
      <c r="I500" s="3">
        <v>0</v>
      </c>
      <c r="J500" s="325">
        <v>589.9141868698285</v>
      </c>
      <c r="K500" s="3">
        <v>47.28236051834145</v>
      </c>
      <c r="L500" s="3">
        <v>45.00861805452922</v>
      </c>
      <c r="M500" s="325">
        <v>92.29097857287067</v>
      </c>
      <c r="N500" s="3">
        <v>26.683174363788282</v>
      </c>
      <c r="O500" s="3">
        <v>139.16323289667673</v>
      </c>
      <c r="P500" s="3">
        <v>23.638643533788773</v>
      </c>
      <c r="Q500" s="3">
        <v>15.495261442610566</v>
      </c>
      <c r="R500" s="3">
        <v>39.222847337440264</v>
      </c>
      <c r="S500" s="3">
        <v>57.67754593164443</v>
      </c>
      <c r="T500" s="3">
        <v>73.33677655411492</v>
      </c>
      <c r="U500" s="3">
        <v>15.01014335488884</v>
      </c>
      <c r="V500" s="325">
        <v>390.22762541495285</v>
      </c>
      <c r="W500" s="325">
        <v>1072.432790857652</v>
      </c>
      <c r="X500" s="3">
        <v>106.23397315770131</v>
      </c>
      <c r="Y500" s="325">
        <v>1178.6667640153532</v>
      </c>
    </row>
    <row r="501" spans="1:25" ht="15">
      <c r="A501" s="321">
        <v>2018</v>
      </c>
      <c r="B501" s="5" t="s">
        <v>507</v>
      </c>
      <c r="C501" s="5" t="s">
        <v>174</v>
      </c>
      <c r="D501" s="5" t="s">
        <v>175</v>
      </c>
      <c r="E501" s="5" t="s">
        <v>307</v>
      </c>
      <c r="F501" s="5" t="s">
        <v>176</v>
      </c>
      <c r="G501" s="5" t="s">
        <v>181</v>
      </c>
      <c r="H501" s="3">
        <v>327.02751024750995</v>
      </c>
      <c r="I501" s="3">
        <v>0</v>
      </c>
      <c r="J501" s="325">
        <v>327.02751024750995</v>
      </c>
      <c r="K501" s="3">
        <v>22.289304483662484</v>
      </c>
      <c r="L501" s="3">
        <v>54.57461379916105</v>
      </c>
      <c r="M501" s="325">
        <v>76.86391828282353</v>
      </c>
      <c r="N501" s="3">
        <v>30.04193639349363</v>
      </c>
      <c r="O501" s="3">
        <v>151.67521491859196</v>
      </c>
      <c r="P501" s="3">
        <v>27.85257923437189</v>
      </c>
      <c r="Q501" s="3">
        <v>23.833955656110163</v>
      </c>
      <c r="R501" s="3">
        <v>46.02240170602848</v>
      </c>
      <c r="S501" s="3">
        <v>65.2021523634484</v>
      </c>
      <c r="T501" s="3">
        <v>109.9177802942001</v>
      </c>
      <c r="U501" s="3">
        <v>21.829487103247658</v>
      </c>
      <c r="V501" s="325">
        <v>476.3755076694923</v>
      </c>
      <c r="W501" s="325">
        <v>880.2669361998258</v>
      </c>
      <c r="X501" s="3">
        <v>87.19824204282162</v>
      </c>
      <c r="Y501" s="325">
        <v>967.4651782426474</v>
      </c>
    </row>
    <row r="502" spans="1:25" ht="15">
      <c r="A502" s="321">
        <v>2018</v>
      </c>
      <c r="B502" s="5" t="s">
        <v>507</v>
      </c>
      <c r="C502" s="5" t="s">
        <v>174</v>
      </c>
      <c r="D502" s="5" t="s">
        <v>182</v>
      </c>
      <c r="E502" s="5" t="s">
        <v>308</v>
      </c>
      <c r="F502" s="5" t="s">
        <v>176</v>
      </c>
      <c r="G502" s="5" t="s">
        <v>183</v>
      </c>
      <c r="H502" s="3">
        <v>1.5680193631901016</v>
      </c>
      <c r="I502" s="3">
        <v>0</v>
      </c>
      <c r="J502" s="325">
        <v>1.5680193631901016</v>
      </c>
      <c r="K502" s="3">
        <v>0.3106724996894986</v>
      </c>
      <c r="L502" s="3">
        <v>2.9727538263918034</v>
      </c>
      <c r="M502" s="325">
        <v>3.283426326081302</v>
      </c>
      <c r="N502" s="3">
        <v>0.9764549766130506</v>
      </c>
      <c r="O502" s="3">
        <v>3.194587108839779</v>
      </c>
      <c r="P502" s="3">
        <v>2.3310940935319273</v>
      </c>
      <c r="Q502" s="3">
        <v>0.7236189609250022</v>
      </c>
      <c r="R502" s="3">
        <v>2.4450541366079377</v>
      </c>
      <c r="S502" s="3">
        <v>5.688805004334914</v>
      </c>
      <c r="T502" s="3">
        <v>17.308234675785098</v>
      </c>
      <c r="U502" s="3">
        <v>1.2621189880334966</v>
      </c>
      <c r="V502" s="325">
        <v>33.92996794467121</v>
      </c>
      <c r="W502" s="325">
        <v>38.78141363394262</v>
      </c>
      <c r="X502" s="3">
        <v>3.8416427492031238</v>
      </c>
      <c r="Y502" s="325">
        <v>42.623056383145745</v>
      </c>
    </row>
    <row r="503" spans="1:25" ht="15">
      <c r="A503" s="321">
        <v>2018</v>
      </c>
      <c r="B503" s="5" t="s">
        <v>507</v>
      </c>
      <c r="C503" s="5" t="s">
        <v>174</v>
      </c>
      <c r="D503" s="5" t="s">
        <v>175</v>
      </c>
      <c r="E503" s="5" t="s">
        <v>309</v>
      </c>
      <c r="F503" s="5" t="s">
        <v>176</v>
      </c>
      <c r="G503" s="5" t="s">
        <v>184</v>
      </c>
      <c r="H503" s="3">
        <v>47.39550997023678</v>
      </c>
      <c r="I503" s="3">
        <v>30.780593241345237</v>
      </c>
      <c r="J503" s="325">
        <v>78.17610321158202</v>
      </c>
      <c r="K503" s="3">
        <v>1.5164432662875886</v>
      </c>
      <c r="L503" s="3">
        <v>15.146703476816334</v>
      </c>
      <c r="M503" s="325">
        <v>16.663146743103923</v>
      </c>
      <c r="N503" s="3">
        <v>8.283190930953099</v>
      </c>
      <c r="O503" s="3">
        <v>28.151393665258215</v>
      </c>
      <c r="P503" s="3">
        <v>5.640520151498671</v>
      </c>
      <c r="Q503" s="3">
        <v>3.451185372489995</v>
      </c>
      <c r="R503" s="3">
        <v>9.630006880686102</v>
      </c>
      <c r="S503" s="3">
        <v>19.07741534674203</v>
      </c>
      <c r="T503" s="3">
        <v>43.76997032950459</v>
      </c>
      <c r="U503" s="3">
        <v>3.4442027479209916</v>
      </c>
      <c r="V503" s="325">
        <v>121.4478854250537</v>
      </c>
      <c r="W503" s="325">
        <v>216.28713537973965</v>
      </c>
      <c r="X503" s="3">
        <v>21.425157762951315</v>
      </c>
      <c r="Y503" s="325">
        <v>237.71229314269095</v>
      </c>
    </row>
    <row r="504" spans="1:25" ht="15">
      <c r="A504" s="321">
        <v>2018</v>
      </c>
      <c r="B504" s="5" t="s">
        <v>507</v>
      </c>
      <c r="C504" s="5" t="s">
        <v>174</v>
      </c>
      <c r="D504" s="5" t="s">
        <v>178</v>
      </c>
      <c r="E504" s="5" t="s">
        <v>310</v>
      </c>
      <c r="F504" s="5" t="s">
        <v>176</v>
      </c>
      <c r="G504" s="5" t="s">
        <v>185</v>
      </c>
      <c r="H504" s="3">
        <v>97.98262304590337</v>
      </c>
      <c r="I504" s="3">
        <v>0</v>
      </c>
      <c r="J504" s="325">
        <v>97.98262304590337</v>
      </c>
      <c r="K504" s="3">
        <v>7.054698058281763</v>
      </c>
      <c r="L504" s="3">
        <v>34.635074912115094</v>
      </c>
      <c r="M504" s="325">
        <v>41.68977297039686</v>
      </c>
      <c r="N504" s="3">
        <v>30.008321388537066</v>
      </c>
      <c r="O504" s="3">
        <v>94.27602893240253</v>
      </c>
      <c r="P504" s="3">
        <v>18.40847706512499</v>
      </c>
      <c r="Q504" s="3">
        <v>9.553685207544651</v>
      </c>
      <c r="R504" s="3">
        <v>28.189050802098727</v>
      </c>
      <c r="S504" s="3">
        <v>45.6190705333595</v>
      </c>
      <c r="T504" s="3">
        <v>101.78380088449582</v>
      </c>
      <c r="U504" s="3">
        <v>10.291266172264596</v>
      </c>
      <c r="V504" s="325">
        <v>338.12970098582787</v>
      </c>
      <c r="W504" s="325">
        <v>477.8020970021281</v>
      </c>
      <c r="X504" s="3">
        <v>47.33053258006437</v>
      </c>
      <c r="Y504" s="325">
        <v>525.1326295821925</v>
      </c>
    </row>
    <row r="505" spans="1:25" ht="15">
      <c r="A505" s="321">
        <v>2018</v>
      </c>
      <c r="B505" s="5" t="s">
        <v>507</v>
      </c>
      <c r="C505" s="5" t="s">
        <v>174</v>
      </c>
      <c r="D505" s="5" t="s">
        <v>178</v>
      </c>
      <c r="E505" s="5" t="s">
        <v>311</v>
      </c>
      <c r="F505" s="5" t="s">
        <v>176</v>
      </c>
      <c r="G505" s="5" t="s">
        <v>186</v>
      </c>
      <c r="H505" s="3">
        <v>51.45046572708555</v>
      </c>
      <c r="I505" s="3">
        <v>0</v>
      </c>
      <c r="J505" s="325">
        <v>51.45046572708555</v>
      </c>
      <c r="K505" s="3">
        <v>3.161571598534842</v>
      </c>
      <c r="L505" s="3">
        <v>14.245574123253817</v>
      </c>
      <c r="M505" s="325">
        <v>17.40714572178866</v>
      </c>
      <c r="N505" s="3">
        <v>10.448850056137697</v>
      </c>
      <c r="O505" s="3">
        <v>30.627960402537628</v>
      </c>
      <c r="P505" s="3">
        <v>9.303858582033676</v>
      </c>
      <c r="Q505" s="3">
        <v>3.924540872577082</v>
      </c>
      <c r="R505" s="3">
        <v>7.19962417693334</v>
      </c>
      <c r="S505" s="3">
        <v>18.828437925492914</v>
      </c>
      <c r="T505" s="3">
        <v>48.87957116246769</v>
      </c>
      <c r="U505" s="3">
        <v>4.536554928327665</v>
      </c>
      <c r="V505" s="325">
        <v>133.7493981065077</v>
      </c>
      <c r="W505" s="325">
        <v>202.6070095553819</v>
      </c>
      <c r="X505" s="3">
        <v>20.07002004988627</v>
      </c>
      <c r="Y505" s="325">
        <v>222.67702960526816</v>
      </c>
    </row>
    <row r="506" spans="1:25" ht="15">
      <c r="A506" s="321">
        <v>2018</v>
      </c>
      <c r="B506" s="5" t="s">
        <v>507</v>
      </c>
      <c r="C506" s="5" t="s">
        <v>174</v>
      </c>
      <c r="D506" s="5" t="s">
        <v>178</v>
      </c>
      <c r="E506" s="5" t="s">
        <v>312</v>
      </c>
      <c r="F506" s="5" t="s">
        <v>176</v>
      </c>
      <c r="G506" s="5" t="s">
        <v>187</v>
      </c>
      <c r="H506" s="3">
        <v>45.474906412846245</v>
      </c>
      <c r="I506" s="3">
        <v>0</v>
      </c>
      <c r="J506" s="325">
        <v>45.474906412846245</v>
      </c>
      <c r="K506" s="3">
        <v>2.9364420493346888</v>
      </c>
      <c r="L506" s="3">
        <v>19.850199190847505</v>
      </c>
      <c r="M506" s="325">
        <v>22.786641240182192</v>
      </c>
      <c r="N506" s="3">
        <v>10.231849660500188</v>
      </c>
      <c r="O506" s="3">
        <v>52.60367265133967</v>
      </c>
      <c r="P506" s="3">
        <v>12.070506055910613</v>
      </c>
      <c r="Q506" s="3">
        <v>5.262533770842203</v>
      </c>
      <c r="R506" s="3">
        <v>12.648646935414119</v>
      </c>
      <c r="S506" s="3">
        <v>28.525603535884134</v>
      </c>
      <c r="T506" s="3">
        <v>70.36863341063547</v>
      </c>
      <c r="U506" s="3">
        <v>5.3688665116684255</v>
      </c>
      <c r="V506" s="325">
        <v>197.08031253219482</v>
      </c>
      <c r="W506" s="325">
        <v>265.34186018522325</v>
      </c>
      <c r="X506" s="3">
        <v>26.284463038461002</v>
      </c>
      <c r="Y506" s="325">
        <v>291.62632322368427</v>
      </c>
    </row>
    <row r="507" spans="1:25" ht="15">
      <c r="A507" s="321">
        <v>2018</v>
      </c>
      <c r="B507" s="5" t="s">
        <v>507</v>
      </c>
      <c r="C507" s="5" t="s">
        <v>174</v>
      </c>
      <c r="D507" s="5" t="s">
        <v>175</v>
      </c>
      <c r="E507" s="5" t="s">
        <v>313</v>
      </c>
      <c r="F507" s="5" t="s">
        <v>176</v>
      </c>
      <c r="G507" s="5" t="s">
        <v>188</v>
      </c>
      <c r="H507" s="3">
        <v>730.234969615485</v>
      </c>
      <c r="I507" s="3">
        <v>16.94567879971885</v>
      </c>
      <c r="J507" s="325">
        <v>747.1806484152039</v>
      </c>
      <c r="K507" s="3">
        <v>25.98982878810482</v>
      </c>
      <c r="L507" s="3">
        <v>167.65041149031856</v>
      </c>
      <c r="M507" s="325">
        <v>193.6402402784234</v>
      </c>
      <c r="N507" s="3">
        <v>62.84134846756507</v>
      </c>
      <c r="O507" s="3">
        <v>361.8579764287188</v>
      </c>
      <c r="P507" s="3">
        <v>63.95167162078468</v>
      </c>
      <c r="Q507" s="3">
        <v>38.909724478556065</v>
      </c>
      <c r="R507" s="3">
        <v>92.80312441034683</v>
      </c>
      <c r="S507" s="3">
        <v>188.92905870334502</v>
      </c>
      <c r="T507" s="3">
        <v>441.3572384419552</v>
      </c>
      <c r="U507" s="3">
        <v>36.21746430433203</v>
      </c>
      <c r="V507" s="325">
        <v>1286.8676068556038</v>
      </c>
      <c r="W507" s="325">
        <v>2227.688495549231</v>
      </c>
      <c r="X507" s="3">
        <v>220.6722900095557</v>
      </c>
      <c r="Y507" s="325">
        <v>2448.3607855587866</v>
      </c>
    </row>
    <row r="508" spans="1:25" ht="15">
      <c r="A508" s="319">
        <v>2018</v>
      </c>
      <c r="B508" s="316" t="s">
        <v>507</v>
      </c>
      <c r="C508" s="322" t="s">
        <v>174</v>
      </c>
      <c r="D508" s="322" t="s">
        <v>182</v>
      </c>
      <c r="E508" s="316" t="s">
        <v>314</v>
      </c>
      <c r="F508" s="322" t="s">
        <v>176</v>
      </c>
      <c r="G508" s="316" t="s">
        <v>189</v>
      </c>
      <c r="H508" s="320">
        <v>8.036354763375899</v>
      </c>
      <c r="I508" s="320">
        <v>0.1898985963824611</v>
      </c>
      <c r="J508" s="325">
        <v>8.22625335975836</v>
      </c>
      <c r="K508" s="320">
        <v>0.6843172307208769</v>
      </c>
      <c r="L508" s="320">
        <v>5.177732649866158</v>
      </c>
      <c r="M508" s="325">
        <v>5.862049880587035</v>
      </c>
      <c r="N508" s="320">
        <v>2.7257727836834587</v>
      </c>
      <c r="O508" s="320">
        <v>7.023913182646161</v>
      </c>
      <c r="P508" s="320">
        <v>3.1091785061414905</v>
      </c>
      <c r="Q508" s="320">
        <v>0.9735819116235296</v>
      </c>
      <c r="R508" s="320">
        <v>4.046348685384598</v>
      </c>
      <c r="S508" s="320">
        <v>9.124856518888658</v>
      </c>
      <c r="T508" s="320">
        <v>25.941997050171874</v>
      </c>
      <c r="U508" s="320">
        <v>2.2140698415714346</v>
      </c>
      <c r="V508" s="325">
        <v>55.1597184801112</v>
      </c>
      <c r="W508" s="325">
        <v>69.24802172045659</v>
      </c>
      <c r="X508" s="320">
        <v>6.85963031286252</v>
      </c>
      <c r="Y508" s="325">
        <v>76.10765203331911</v>
      </c>
    </row>
    <row r="509" spans="1:25" ht="15">
      <c r="A509" s="321">
        <v>2019</v>
      </c>
      <c r="B509" s="5" t="s">
        <v>507</v>
      </c>
      <c r="C509" s="5"/>
      <c r="D509" s="5"/>
      <c r="E509" s="5"/>
      <c r="F509" s="5"/>
      <c r="G509" s="5" t="s">
        <v>508</v>
      </c>
      <c r="H509" s="3">
        <v>8918.46413279222</v>
      </c>
      <c r="I509" s="3">
        <v>3175.293222395642</v>
      </c>
      <c r="J509" s="325">
        <v>12093.757355187861</v>
      </c>
      <c r="K509" s="3">
        <v>22127.442830199</v>
      </c>
      <c r="L509" s="3">
        <v>11048.784309695007</v>
      </c>
      <c r="M509" s="325">
        <v>33176.22713989401</v>
      </c>
      <c r="N509" s="3">
        <v>7053.783627599074</v>
      </c>
      <c r="O509" s="3">
        <v>26342.51079976653</v>
      </c>
      <c r="P509" s="3">
        <v>4286.979879857037</v>
      </c>
      <c r="Q509" s="3">
        <v>7515.704042003331</v>
      </c>
      <c r="R509" s="3">
        <v>13376.223965885</v>
      </c>
      <c r="S509" s="3">
        <v>13715.3509846257</v>
      </c>
      <c r="T509" s="3">
        <v>18056.6633283802</v>
      </c>
      <c r="U509" s="3">
        <v>3848.0158314909354</v>
      </c>
      <c r="V509" s="325">
        <v>94195.23245960781</v>
      </c>
      <c r="W509" s="325">
        <v>139465.21695468968</v>
      </c>
      <c r="X509" s="3">
        <v>14094.231983888652</v>
      </c>
      <c r="Y509" s="325">
        <v>153559.44893857837</v>
      </c>
    </row>
    <row r="510" spans="1:25" ht="15">
      <c r="A510" s="321">
        <v>2019</v>
      </c>
      <c r="B510" s="5" t="s">
        <v>507</v>
      </c>
      <c r="C510" s="5" t="s">
        <v>22</v>
      </c>
      <c r="D510" s="5" t="s">
        <v>23</v>
      </c>
      <c r="E510" s="5" t="s">
        <v>190</v>
      </c>
      <c r="F510" s="5" t="s">
        <v>24</v>
      </c>
      <c r="G510" s="5" t="s">
        <v>25</v>
      </c>
      <c r="H510" s="3">
        <v>156.61361844364188</v>
      </c>
      <c r="I510" s="3">
        <v>2.2789547562339862</v>
      </c>
      <c r="J510" s="325">
        <v>158.89257319987587</v>
      </c>
      <c r="K510" s="3">
        <v>7876.920925101561</v>
      </c>
      <c r="L510" s="3">
        <v>5138.961785280776</v>
      </c>
      <c r="M510" s="325">
        <v>13015.882710382337</v>
      </c>
      <c r="N510" s="3">
        <v>2380.457618485175</v>
      </c>
      <c r="O510" s="3">
        <v>12722.867450373189</v>
      </c>
      <c r="P510" s="3">
        <v>1962.1236325474997</v>
      </c>
      <c r="Q510" s="3">
        <v>5558.003876072825</v>
      </c>
      <c r="R510" s="3">
        <v>6770.73092034971</v>
      </c>
      <c r="S510" s="3">
        <v>6471.299880688595</v>
      </c>
      <c r="T510" s="3">
        <v>8627.518772515656</v>
      </c>
      <c r="U510" s="3">
        <v>1767.1887756736362</v>
      </c>
      <c r="V510" s="325">
        <v>46260.19092670629</v>
      </c>
      <c r="W510" s="325">
        <v>59434.9662102885</v>
      </c>
      <c r="X510" s="3">
        <v>6006.445334642422</v>
      </c>
      <c r="Y510" s="325">
        <v>65441.41154493092</v>
      </c>
    </row>
    <row r="511" spans="1:25" ht="15">
      <c r="A511" s="321">
        <v>2019</v>
      </c>
      <c r="B511" s="5" t="s">
        <v>507</v>
      </c>
      <c r="C511" s="5" t="s">
        <v>22</v>
      </c>
      <c r="D511" s="5" t="s">
        <v>26</v>
      </c>
      <c r="E511" s="5" t="s">
        <v>191</v>
      </c>
      <c r="F511" s="5" t="s">
        <v>24</v>
      </c>
      <c r="G511" s="5" t="s">
        <v>27</v>
      </c>
      <c r="H511" s="3">
        <v>94.78243180799305</v>
      </c>
      <c r="I511" s="3">
        <v>3.3560322994729574</v>
      </c>
      <c r="J511" s="325">
        <v>98.138464107466</v>
      </c>
      <c r="K511" s="3">
        <v>368.8337910083824</v>
      </c>
      <c r="L511" s="3">
        <v>93.97049201550857</v>
      </c>
      <c r="M511" s="325">
        <v>462.80428302389095</v>
      </c>
      <c r="N511" s="3">
        <v>140.4650868343687</v>
      </c>
      <c r="O511" s="3">
        <v>101.78784380199336</v>
      </c>
      <c r="P511" s="3">
        <v>16.38875645238958</v>
      </c>
      <c r="Q511" s="3">
        <v>10.183371460145391</v>
      </c>
      <c r="R511" s="3">
        <v>56.385601283083126</v>
      </c>
      <c r="S511" s="3">
        <v>63.177791177376314</v>
      </c>
      <c r="T511" s="3">
        <v>58.464028411625186</v>
      </c>
      <c r="U511" s="3">
        <v>20.200567242734973</v>
      </c>
      <c r="V511" s="325">
        <v>467.05304666371666</v>
      </c>
      <c r="W511" s="325">
        <v>1027.9957937950735</v>
      </c>
      <c r="X511" s="3">
        <v>103.88834945789196</v>
      </c>
      <c r="Y511" s="325">
        <v>1131.8841432529655</v>
      </c>
    </row>
    <row r="512" spans="1:25" ht="15">
      <c r="A512" s="321">
        <v>2019</v>
      </c>
      <c r="B512" s="5" t="s">
        <v>507</v>
      </c>
      <c r="C512" s="5" t="s">
        <v>22</v>
      </c>
      <c r="D512" s="5" t="s">
        <v>26</v>
      </c>
      <c r="E512" s="5" t="s">
        <v>192</v>
      </c>
      <c r="F512" s="5" t="s">
        <v>24</v>
      </c>
      <c r="G512" s="5" t="s">
        <v>28</v>
      </c>
      <c r="H512" s="3">
        <v>32.76566398913723</v>
      </c>
      <c r="I512" s="3">
        <v>1.0753017361886776</v>
      </c>
      <c r="J512" s="325">
        <v>33.84096572532591</v>
      </c>
      <c r="K512" s="3">
        <v>680.9077390871543</v>
      </c>
      <c r="L512" s="3">
        <v>528.9077641272742</v>
      </c>
      <c r="M512" s="325">
        <v>1209.8155032144284</v>
      </c>
      <c r="N512" s="3">
        <v>275.13426879636773</v>
      </c>
      <c r="O512" s="3">
        <v>1651.8668630193963</v>
      </c>
      <c r="P512" s="3">
        <v>304.7977102539251</v>
      </c>
      <c r="Q512" s="3">
        <v>212.36819691569673</v>
      </c>
      <c r="R512" s="3">
        <v>752.2948514772285</v>
      </c>
      <c r="S512" s="3">
        <v>645.0003905636639</v>
      </c>
      <c r="T512" s="3">
        <v>833.9615747044955</v>
      </c>
      <c r="U512" s="3">
        <v>292.8969579731422</v>
      </c>
      <c r="V512" s="325">
        <v>4968.320813703916</v>
      </c>
      <c r="W512" s="325">
        <v>6211.977282643671</v>
      </c>
      <c r="X512" s="3">
        <v>627.7769526481351</v>
      </c>
      <c r="Y512" s="325">
        <v>6839.754235291806</v>
      </c>
    </row>
    <row r="513" spans="1:25" ht="15">
      <c r="A513" s="321">
        <v>2019</v>
      </c>
      <c r="B513" s="5" t="s">
        <v>507</v>
      </c>
      <c r="C513" s="5" t="s">
        <v>22</v>
      </c>
      <c r="D513" s="5" t="s">
        <v>29</v>
      </c>
      <c r="E513" s="5" t="s">
        <v>193</v>
      </c>
      <c r="F513" s="5" t="s">
        <v>24</v>
      </c>
      <c r="G513" s="5" t="s">
        <v>30</v>
      </c>
      <c r="H513" s="3">
        <v>65.22142346333085</v>
      </c>
      <c r="I513" s="3">
        <v>0</v>
      </c>
      <c r="J513" s="325">
        <v>65.22142346333085</v>
      </c>
      <c r="K513" s="3">
        <v>262.55302622820454</v>
      </c>
      <c r="L513" s="3">
        <v>76.47100279805659</v>
      </c>
      <c r="M513" s="325">
        <v>339.02402902626113</v>
      </c>
      <c r="N513" s="3">
        <v>40.617618909713215</v>
      </c>
      <c r="O513" s="3">
        <v>244.29051667008233</v>
      </c>
      <c r="P513" s="3">
        <v>48.97591046085514</v>
      </c>
      <c r="Q513" s="3">
        <v>37.27905220755121</v>
      </c>
      <c r="R513" s="3">
        <v>127.80908726471348</v>
      </c>
      <c r="S513" s="3">
        <v>108.36784597149531</v>
      </c>
      <c r="T513" s="3">
        <v>137.43932309210845</v>
      </c>
      <c r="U513" s="3">
        <v>34.91371844975975</v>
      </c>
      <c r="V513" s="325">
        <v>779.6930730262789</v>
      </c>
      <c r="W513" s="325">
        <v>1183.9385255158709</v>
      </c>
      <c r="X513" s="3">
        <v>119.64778457057882</v>
      </c>
      <c r="Y513" s="325">
        <v>1303.5863100864497</v>
      </c>
    </row>
    <row r="514" spans="1:25" ht="15">
      <c r="A514" s="321">
        <v>2019</v>
      </c>
      <c r="B514" s="5" t="s">
        <v>507</v>
      </c>
      <c r="C514" s="5" t="s">
        <v>22</v>
      </c>
      <c r="D514" s="5" t="s">
        <v>26</v>
      </c>
      <c r="E514" s="5" t="s">
        <v>194</v>
      </c>
      <c r="F514" s="5" t="s">
        <v>24</v>
      </c>
      <c r="G514" s="5" t="s">
        <v>31</v>
      </c>
      <c r="H514" s="3">
        <v>10.114863648397614</v>
      </c>
      <c r="I514" s="3">
        <v>0.12092897821590398</v>
      </c>
      <c r="J514" s="325">
        <v>10.235792626613518</v>
      </c>
      <c r="K514" s="3">
        <v>412.1160424249218</v>
      </c>
      <c r="L514" s="3">
        <v>165.3794951495866</v>
      </c>
      <c r="M514" s="325">
        <v>577.4955375745084</v>
      </c>
      <c r="N514" s="3">
        <v>52.14645588345254</v>
      </c>
      <c r="O514" s="3">
        <v>249.99130051434213</v>
      </c>
      <c r="P514" s="3">
        <v>52.499780563889004</v>
      </c>
      <c r="Q514" s="3">
        <v>30.45910993122599</v>
      </c>
      <c r="R514" s="3">
        <v>150.60507114590465</v>
      </c>
      <c r="S514" s="3">
        <v>114.80496399711535</v>
      </c>
      <c r="T514" s="3">
        <v>101.13064472754276</v>
      </c>
      <c r="U514" s="3">
        <v>40.654311621864764</v>
      </c>
      <c r="V514" s="325">
        <v>792.2916383853371</v>
      </c>
      <c r="W514" s="325">
        <v>1380.0229685864592</v>
      </c>
      <c r="X514" s="3">
        <v>139.46390567528664</v>
      </c>
      <c r="Y514" s="325">
        <v>1519.486874261746</v>
      </c>
    </row>
    <row r="515" spans="1:25" ht="15">
      <c r="A515" s="321">
        <v>2019</v>
      </c>
      <c r="B515" s="5" t="s">
        <v>507</v>
      </c>
      <c r="C515" s="5" t="s">
        <v>22</v>
      </c>
      <c r="D515" s="5" t="s">
        <v>29</v>
      </c>
      <c r="E515" s="5" t="s">
        <v>195</v>
      </c>
      <c r="F515" s="5" t="s">
        <v>24</v>
      </c>
      <c r="G515" s="5" t="s">
        <v>32</v>
      </c>
      <c r="H515" s="3">
        <v>19.17738980485084</v>
      </c>
      <c r="I515" s="3">
        <v>0</v>
      </c>
      <c r="J515" s="325">
        <v>19.17738980485084</v>
      </c>
      <c r="K515" s="3">
        <v>2111.7556215173895</v>
      </c>
      <c r="L515" s="3">
        <v>586.3659319015651</v>
      </c>
      <c r="M515" s="325">
        <v>2698.1215534189546</v>
      </c>
      <c r="N515" s="3">
        <v>371.66603857867847</v>
      </c>
      <c r="O515" s="3">
        <v>1724.872194989069</v>
      </c>
      <c r="P515" s="3">
        <v>323.2337333992408</v>
      </c>
      <c r="Q515" s="3">
        <v>437.1145042218324</v>
      </c>
      <c r="R515" s="3">
        <v>1282.2303216814062</v>
      </c>
      <c r="S515" s="3">
        <v>1039.2970460749434</v>
      </c>
      <c r="T515" s="3">
        <v>1034.944386412423</v>
      </c>
      <c r="U515" s="3">
        <v>298.5078516468242</v>
      </c>
      <c r="V515" s="325">
        <v>6511.866077004418</v>
      </c>
      <c r="W515" s="325">
        <v>9229.165020228224</v>
      </c>
      <c r="X515" s="3">
        <v>932.6912878567238</v>
      </c>
      <c r="Y515" s="325">
        <v>10161.856308084947</v>
      </c>
    </row>
    <row r="516" spans="1:25" ht="15">
      <c r="A516" s="321">
        <v>2019</v>
      </c>
      <c r="B516" s="5" t="s">
        <v>507</v>
      </c>
      <c r="C516" s="5" t="s">
        <v>22</v>
      </c>
      <c r="D516" s="5" t="s">
        <v>26</v>
      </c>
      <c r="E516" s="5" t="s">
        <v>196</v>
      </c>
      <c r="F516" s="5" t="s">
        <v>24</v>
      </c>
      <c r="G516" s="5" t="s">
        <v>33</v>
      </c>
      <c r="H516" s="3">
        <v>57.51762537754786</v>
      </c>
      <c r="I516" s="3">
        <v>46.45093135763864</v>
      </c>
      <c r="J516" s="325">
        <v>103.9685567351865</v>
      </c>
      <c r="K516" s="3">
        <v>1267.2729989969073</v>
      </c>
      <c r="L516" s="3">
        <v>200.54086610404693</v>
      </c>
      <c r="M516" s="325">
        <v>1467.8138651009542</v>
      </c>
      <c r="N516" s="3">
        <v>63.03028795271362</v>
      </c>
      <c r="O516" s="3">
        <v>220.183860009928</v>
      </c>
      <c r="P516" s="3">
        <v>29.58570070755567</v>
      </c>
      <c r="Q516" s="3">
        <v>19.49220013773112</v>
      </c>
      <c r="R516" s="3">
        <v>88.40278075488828</v>
      </c>
      <c r="S516" s="3">
        <v>165.66758994609353</v>
      </c>
      <c r="T516" s="3">
        <v>101.09505635069152</v>
      </c>
      <c r="U516" s="3">
        <v>25.538342693478338</v>
      </c>
      <c r="V516" s="325">
        <v>712.99581855308</v>
      </c>
      <c r="W516" s="325">
        <v>2284.778240389221</v>
      </c>
      <c r="X516" s="3">
        <v>230.89767653140794</v>
      </c>
      <c r="Y516" s="325">
        <v>2515.675916920629</v>
      </c>
    </row>
    <row r="517" spans="1:25" ht="15">
      <c r="A517" s="321">
        <v>2019</v>
      </c>
      <c r="B517" s="5" t="s">
        <v>507</v>
      </c>
      <c r="C517" s="5" t="s">
        <v>22</v>
      </c>
      <c r="D517" s="5" t="s">
        <v>29</v>
      </c>
      <c r="E517" s="5" t="s">
        <v>197</v>
      </c>
      <c r="F517" s="5" t="s">
        <v>24</v>
      </c>
      <c r="G517" s="5" t="s">
        <v>34</v>
      </c>
      <c r="H517" s="3">
        <v>0.28967670625915143</v>
      </c>
      <c r="I517" s="3">
        <v>0.2872664584753932</v>
      </c>
      <c r="J517" s="325">
        <v>0.5769431647345447</v>
      </c>
      <c r="K517" s="3">
        <v>2535.001324343227</v>
      </c>
      <c r="L517" s="3">
        <v>630.6272714242791</v>
      </c>
      <c r="M517" s="325">
        <v>3165.6285957675063</v>
      </c>
      <c r="N517" s="3">
        <v>359.46392288953115</v>
      </c>
      <c r="O517" s="3">
        <v>1685.997159532561</v>
      </c>
      <c r="P517" s="3">
        <v>270.18830332329514</v>
      </c>
      <c r="Q517" s="3">
        <v>268.32345805215584</v>
      </c>
      <c r="R517" s="3">
        <v>750.0498456951269</v>
      </c>
      <c r="S517" s="3">
        <v>807.1836885480357</v>
      </c>
      <c r="T517" s="3">
        <v>690.1236744047228</v>
      </c>
      <c r="U517" s="3">
        <v>230.38861570141174</v>
      </c>
      <c r="V517" s="325">
        <v>5061.718668146841</v>
      </c>
      <c r="W517" s="325">
        <v>8227.924207079082</v>
      </c>
      <c r="X517" s="3">
        <v>831.5067731770097</v>
      </c>
      <c r="Y517" s="325">
        <v>9059.430980256093</v>
      </c>
    </row>
    <row r="518" spans="1:25" ht="15">
      <c r="A518" s="321">
        <v>2019</v>
      </c>
      <c r="B518" s="5" t="s">
        <v>507</v>
      </c>
      <c r="C518" s="5" t="s">
        <v>22</v>
      </c>
      <c r="D518" s="5" t="s">
        <v>29</v>
      </c>
      <c r="E518" s="5" t="s">
        <v>198</v>
      </c>
      <c r="F518" s="5" t="s">
        <v>24</v>
      </c>
      <c r="G518" s="5" t="s">
        <v>35</v>
      </c>
      <c r="H518" s="3">
        <v>6.94513152937163</v>
      </c>
      <c r="I518" s="3">
        <v>0</v>
      </c>
      <c r="J518" s="325">
        <v>6.94513152937163</v>
      </c>
      <c r="K518" s="3">
        <v>858.6133939615801</v>
      </c>
      <c r="L518" s="3">
        <v>177.21964383239458</v>
      </c>
      <c r="M518" s="325">
        <v>1035.8330377939747</v>
      </c>
      <c r="N518" s="3">
        <v>84.7436040493538</v>
      </c>
      <c r="O518" s="3">
        <v>259.5989934586977</v>
      </c>
      <c r="P518" s="3">
        <v>60.972988620528696</v>
      </c>
      <c r="Q518" s="3">
        <v>30.423979002082234</v>
      </c>
      <c r="R518" s="3">
        <v>163.9291419228023</v>
      </c>
      <c r="S518" s="3">
        <v>170.91700843158864</v>
      </c>
      <c r="T518" s="3">
        <v>115.40729182835058</v>
      </c>
      <c r="U518" s="3">
        <v>39.89609740639761</v>
      </c>
      <c r="V518" s="325">
        <v>925.8891047198016</v>
      </c>
      <c r="W518" s="325">
        <v>1968.667274043148</v>
      </c>
      <c r="X518" s="3">
        <v>198.95178070434847</v>
      </c>
      <c r="Y518" s="325">
        <v>2167.619054747496</v>
      </c>
    </row>
    <row r="519" spans="1:25" ht="15">
      <c r="A519" s="321">
        <v>2019</v>
      </c>
      <c r="B519" s="5" t="s">
        <v>507</v>
      </c>
      <c r="C519" s="5" t="s">
        <v>22</v>
      </c>
      <c r="D519" s="5" t="s">
        <v>29</v>
      </c>
      <c r="E519" s="5" t="s">
        <v>199</v>
      </c>
      <c r="F519" s="5" t="s">
        <v>24</v>
      </c>
      <c r="G519" s="5" t="s">
        <v>36</v>
      </c>
      <c r="H519" s="3">
        <v>8.583227723690744</v>
      </c>
      <c r="I519" s="3">
        <v>0</v>
      </c>
      <c r="J519" s="325">
        <v>8.583227723690744</v>
      </c>
      <c r="K519" s="3">
        <v>1089.3548520350914</v>
      </c>
      <c r="L519" s="3">
        <v>224.10417926227</v>
      </c>
      <c r="M519" s="325">
        <v>1313.4590312973614</v>
      </c>
      <c r="N519" s="3">
        <v>123.90379444533819</v>
      </c>
      <c r="O519" s="3">
        <v>641.208472214074</v>
      </c>
      <c r="P519" s="3">
        <v>94.75812652356623</v>
      </c>
      <c r="Q519" s="3">
        <v>73.81714843125297</v>
      </c>
      <c r="R519" s="3">
        <v>355.3354996103302</v>
      </c>
      <c r="S519" s="3">
        <v>330.0344578081216</v>
      </c>
      <c r="T519" s="3">
        <v>386.82788468103195</v>
      </c>
      <c r="U519" s="3">
        <v>70.72980215424448</v>
      </c>
      <c r="V519" s="325">
        <v>2076.61518586796</v>
      </c>
      <c r="W519" s="325">
        <v>3398.6574448890124</v>
      </c>
      <c r="X519" s="3">
        <v>343.46532782864773</v>
      </c>
      <c r="Y519" s="325">
        <v>3742.12277271766</v>
      </c>
    </row>
    <row r="520" spans="1:25" ht="15">
      <c r="A520" s="321">
        <v>2019</v>
      </c>
      <c r="B520" s="5" t="s">
        <v>507</v>
      </c>
      <c r="C520" s="5" t="s">
        <v>37</v>
      </c>
      <c r="D520" s="5" t="s">
        <v>38</v>
      </c>
      <c r="E520" s="5" t="s">
        <v>200</v>
      </c>
      <c r="F520" s="5" t="s">
        <v>39</v>
      </c>
      <c r="G520" s="5" t="s">
        <v>40</v>
      </c>
      <c r="H520" s="3">
        <v>46.54986153951167</v>
      </c>
      <c r="I520" s="3">
        <v>56.14336290939835</v>
      </c>
      <c r="J520" s="325">
        <v>102.69322444891002</v>
      </c>
      <c r="K520" s="3">
        <v>2.7428705831092515</v>
      </c>
      <c r="L520" s="3">
        <v>26.281870274992535</v>
      </c>
      <c r="M520" s="325">
        <v>29.024740858101787</v>
      </c>
      <c r="N520" s="3">
        <v>26.84166519636813</v>
      </c>
      <c r="O520" s="3">
        <v>87.96307800485653</v>
      </c>
      <c r="P520" s="3">
        <v>13.090873605813563</v>
      </c>
      <c r="Q520" s="3">
        <v>5.095184281644438</v>
      </c>
      <c r="R520" s="3">
        <v>16.245560654235955</v>
      </c>
      <c r="S520" s="3">
        <v>45.03168178907423</v>
      </c>
      <c r="T520" s="3">
        <v>77.68041181974425</v>
      </c>
      <c r="U520" s="3">
        <v>9.333467457341547</v>
      </c>
      <c r="V520" s="325">
        <v>281.2819228090786</v>
      </c>
      <c r="W520" s="325">
        <v>412.9998881160904</v>
      </c>
      <c r="X520" s="3">
        <v>41.73740492096584</v>
      </c>
      <c r="Y520" s="325">
        <v>454.73729303705625</v>
      </c>
    </row>
    <row r="521" spans="1:25" ht="15">
      <c r="A521" s="321">
        <v>2019</v>
      </c>
      <c r="B521" s="5" t="s">
        <v>507</v>
      </c>
      <c r="C521" s="5" t="s">
        <v>37</v>
      </c>
      <c r="D521" s="5" t="s">
        <v>38</v>
      </c>
      <c r="E521" s="5" t="s">
        <v>201</v>
      </c>
      <c r="F521" s="5" t="s">
        <v>39</v>
      </c>
      <c r="G521" s="5" t="s">
        <v>41</v>
      </c>
      <c r="H521" s="3">
        <v>37.11834542268992</v>
      </c>
      <c r="I521" s="3">
        <v>340.7425790423055</v>
      </c>
      <c r="J521" s="325">
        <v>377.86092446499543</v>
      </c>
      <c r="K521" s="3">
        <v>20.509929358966396</v>
      </c>
      <c r="L521" s="3">
        <v>65.55404662376884</v>
      </c>
      <c r="M521" s="325">
        <v>86.06397598273523</v>
      </c>
      <c r="N521" s="3">
        <v>60.71510920263582</v>
      </c>
      <c r="O521" s="3">
        <v>297.9449125226854</v>
      </c>
      <c r="P521" s="3">
        <v>36.662801153849244</v>
      </c>
      <c r="Q521" s="3">
        <v>34.05935156741181</v>
      </c>
      <c r="R521" s="3">
        <v>70.71715923381828</v>
      </c>
      <c r="S521" s="3">
        <v>139.30737732903447</v>
      </c>
      <c r="T521" s="3">
        <v>224.61825322935556</v>
      </c>
      <c r="U521" s="3">
        <v>24.74360406806605</v>
      </c>
      <c r="V521" s="325">
        <v>888.7685683068565</v>
      </c>
      <c r="W521" s="325">
        <v>1352.6934687545872</v>
      </c>
      <c r="X521" s="3">
        <v>136.70201049421655</v>
      </c>
      <c r="Y521" s="325">
        <v>1489.395479248804</v>
      </c>
    </row>
    <row r="522" spans="1:25" ht="15">
      <c r="A522" s="321">
        <v>2019</v>
      </c>
      <c r="B522" s="5" t="s">
        <v>507</v>
      </c>
      <c r="C522" s="5" t="s">
        <v>37</v>
      </c>
      <c r="D522" s="5" t="s">
        <v>38</v>
      </c>
      <c r="E522" s="5" t="s">
        <v>202</v>
      </c>
      <c r="F522" s="5" t="s">
        <v>39</v>
      </c>
      <c r="G522" s="5" t="s">
        <v>42</v>
      </c>
      <c r="H522" s="3">
        <v>25.9489933161277</v>
      </c>
      <c r="I522" s="3">
        <v>307.035312213917</v>
      </c>
      <c r="J522" s="325">
        <v>332.9843055300447</v>
      </c>
      <c r="K522" s="3">
        <v>2.7200067074940946</v>
      </c>
      <c r="L522" s="3">
        <v>37.18596944819187</v>
      </c>
      <c r="M522" s="325">
        <v>39.90597615568596</v>
      </c>
      <c r="N522" s="3">
        <v>28.55451777463331</v>
      </c>
      <c r="O522" s="3">
        <v>133.27433848004327</v>
      </c>
      <c r="P522" s="3">
        <v>20.854131415705293</v>
      </c>
      <c r="Q522" s="3">
        <v>13.801788328616565</v>
      </c>
      <c r="R522" s="3">
        <v>28.19116208543069</v>
      </c>
      <c r="S522" s="3">
        <v>75.47666129580655</v>
      </c>
      <c r="T522" s="3">
        <v>98.03670040811559</v>
      </c>
      <c r="U522" s="3">
        <v>13.164174231531739</v>
      </c>
      <c r="V522" s="325">
        <v>411.353474019883</v>
      </c>
      <c r="W522" s="325">
        <v>784.2437557056137</v>
      </c>
      <c r="X522" s="3">
        <v>79.25498318639607</v>
      </c>
      <c r="Y522" s="325">
        <v>863.4987388920098</v>
      </c>
    </row>
    <row r="523" spans="1:25" ht="15">
      <c r="A523" s="321">
        <v>2019</v>
      </c>
      <c r="B523" s="5" t="s">
        <v>507</v>
      </c>
      <c r="C523" s="5" t="s">
        <v>37</v>
      </c>
      <c r="D523" s="5" t="s">
        <v>38</v>
      </c>
      <c r="E523" s="5" t="s">
        <v>203</v>
      </c>
      <c r="F523" s="5" t="s">
        <v>39</v>
      </c>
      <c r="G523" s="5" t="s">
        <v>43</v>
      </c>
      <c r="H523" s="3">
        <v>45.075792257572786</v>
      </c>
      <c r="I523" s="3">
        <v>41.440664373581114</v>
      </c>
      <c r="J523" s="325">
        <v>86.5164566311539</v>
      </c>
      <c r="K523" s="3">
        <v>10.269331291828522</v>
      </c>
      <c r="L523" s="3">
        <v>11.828223479280354</v>
      </c>
      <c r="M523" s="325">
        <v>22.097554771108875</v>
      </c>
      <c r="N523" s="3">
        <v>20.723823926912246</v>
      </c>
      <c r="O523" s="3">
        <v>56.86382873757516</v>
      </c>
      <c r="P523" s="3">
        <v>8.425920230373393</v>
      </c>
      <c r="Q523" s="3">
        <v>5.294481873839952</v>
      </c>
      <c r="R523" s="3">
        <v>14.517611538459402</v>
      </c>
      <c r="S523" s="3">
        <v>29.988519483325355</v>
      </c>
      <c r="T523" s="3">
        <v>54.04473093833851</v>
      </c>
      <c r="U523" s="3">
        <v>6.801829498856707</v>
      </c>
      <c r="V523" s="325">
        <v>196.66074622768073</v>
      </c>
      <c r="W523" s="325">
        <v>305.2747576299435</v>
      </c>
      <c r="X523" s="3">
        <v>30.85079811878587</v>
      </c>
      <c r="Y523" s="325">
        <v>336.12555574872937</v>
      </c>
    </row>
    <row r="524" spans="1:25" ht="15">
      <c r="A524" s="321">
        <v>2019</v>
      </c>
      <c r="B524" s="5" t="s">
        <v>507</v>
      </c>
      <c r="C524" s="5" t="s">
        <v>37</v>
      </c>
      <c r="D524" s="5" t="s">
        <v>38</v>
      </c>
      <c r="E524" s="5" t="s">
        <v>204</v>
      </c>
      <c r="F524" s="5" t="s">
        <v>39</v>
      </c>
      <c r="G524" s="5" t="s">
        <v>44</v>
      </c>
      <c r="H524" s="3">
        <v>21.16565792138563</v>
      </c>
      <c r="I524" s="3">
        <v>44.32346026888425</v>
      </c>
      <c r="J524" s="325">
        <v>65.48911819026988</v>
      </c>
      <c r="K524" s="3">
        <v>3.8739713688575987</v>
      </c>
      <c r="L524" s="3">
        <v>19.454324068999938</v>
      </c>
      <c r="M524" s="325">
        <v>23.328295437857538</v>
      </c>
      <c r="N524" s="3">
        <v>10.155264915293234</v>
      </c>
      <c r="O524" s="3">
        <v>54.22257374560333</v>
      </c>
      <c r="P524" s="3">
        <v>11.738258277867459</v>
      </c>
      <c r="Q524" s="3">
        <v>7.567126300503974</v>
      </c>
      <c r="R524" s="3">
        <v>18.95100799249066</v>
      </c>
      <c r="S524" s="3">
        <v>36.76859343967427</v>
      </c>
      <c r="T524" s="3">
        <v>83.89051048499013</v>
      </c>
      <c r="U524" s="3">
        <v>9.238015497625216</v>
      </c>
      <c r="V524" s="325">
        <v>232.53135065404825</v>
      </c>
      <c r="W524" s="325">
        <v>321.3487642821757</v>
      </c>
      <c r="X524" s="3">
        <v>32.47522307300749</v>
      </c>
      <c r="Y524" s="325">
        <v>353.8239873551832</v>
      </c>
    </row>
    <row r="525" spans="1:25" ht="15">
      <c r="A525" s="321">
        <v>2019</v>
      </c>
      <c r="B525" s="5" t="s">
        <v>507</v>
      </c>
      <c r="C525" s="5" t="s">
        <v>37</v>
      </c>
      <c r="D525" s="5" t="s">
        <v>38</v>
      </c>
      <c r="E525" s="5" t="s">
        <v>205</v>
      </c>
      <c r="F525" s="5" t="s">
        <v>39</v>
      </c>
      <c r="G525" s="5" t="s">
        <v>45</v>
      </c>
      <c r="H525" s="3">
        <v>44.518180239800536</v>
      </c>
      <c r="I525" s="3">
        <v>170.42240044128633</v>
      </c>
      <c r="J525" s="325">
        <v>214.94058068108686</v>
      </c>
      <c r="K525" s="3">
        <v>8.246028631021694</v>
      </c>
      <c r="L525" s="3">
        <v>12.257815887944584</v>
      </c>
      <c r="M525" s="325">
        <v>20.50384451896628</v>
      </c>
      <c r="N525" s="3">
        <v>35.52334164640379</v>
      </c>
      <c r="O525" s="3">
        <v>42.65328256985977</v>
      </c>
      <c r="P525" s="3">
        <v>6.528642777923858</v>
      </c>
      <c r="Q525" s="3">
        <v>3.6751033101111688</v>
      </c>
      <c r="R525" s="3">
        <v>12.980869366061873</v>
      </c>
      <c r="S525" s="3">
        <v>36.189125255217036</v>
      </c>
      <c r="T525" s="3">
        <v>52.06932792015181</v>
      </c>
      <c r="U525" s="3">
        <v>5.247294778899135</v>
      </c>
      <c r="V525" s="325">
        <v>194.86698762462845</v>
      </c>
      <c r="W525" s="325">
        <v>430.3114128246816</v>
      </c>
      <c r="X525" s="3">
        <v>43.48689235995195</v>
      </c>
      <c r="Y525" s="325">
        <v>473.7983051846336</v>
      </c>
    </row>
    <row r="526" spans="1:25" ht="15">
      <c r="A526" s="321">
        <v>2019</v>
      </c>
      <c r="B526" s="5" t="s">
        <v>507</v>
      </c>
      <c r="C526" s="5" t="s">
        <v>46</v>
      </c>
      <c r="D526" s="5" t="s">
        <v>47</v>
      </c>
      <c r="E526" s="5" t="s">
        <v>206</v>
      </c>
      <c r="F526" s="5" t="s">
        <v>48</v>
      </c>
      <c r="G526" s="5" t="s">
        <v>49</v>
      </c>
      <c r="H526" s="3">
        <v>7.433189693825644</v>
      </c>
      <c r="I526" s="3">
        <v>0.24167523559023874</v>
      </c>
      <c r="J526" s="325">
        <v>7.674864929415882</v>
      </c>
      <c r="K526" s="3">
        <v>0.8344490254289265</v>
      </c>
      <c r="L526" s="3">
        <v>3.7908870935164183</v>
      </c>
      <c r="M526" s="325">
        <v>4.625336118945345</v>
      </c>
      <c r="N526" s="3">
        <v>3.4472160602619475</v>
      </c>
      <c r="O526" s="3">
        <v>7.643512353469462</v>
      </c>
      <c r="P526" s="3">
        <v>1.7216538827588301</v>
      </c>
      <c r="Q526" s="3">
        <v>1.268190097856266</v>
      </c>
      <c r="R526" s="3">
        <v>4.057200927275788</v>
      </c>
      <c r="S526" s="3">
        <v>6.582737940817958</v>
      </c>
      <c r="T526" s="3">
        <v>14.45063547008448</v>
      </c>
      <c r="U526" s="3">
        <v>1.790514338026325</v>
      </c>
      <c r="V526" s="325">
        <v>40.96166107055105</v>
      </c>
      <c r="W526" s="325">
        <v>53.26186211891228</v>
      </c>
      <c r="X526" s="3">
        <v>5.382596872464105</v>
      </c>
      <c r="Y526" s="325">
        <v>58.64445899137639</v>
      </c>
    </row>
    <row r="527" spans="1:25" ht="15">
      <c r="A527" s="321">
        <v>2019</v>
      </c>
      <c r="B527" s="5" t="s">
        <v>507</v>
      </c>
      <c r="C527" s="5" t="s">
        <v>46</v>
      </c>
      <c r="D527" s="5" t="s">
        <v>47</v>
      </c>
      <c r="E527" s="5" t="s">
        <v>207</v>
      </c>
      <c r="F527" s="5" t="s">
        <v>48</v>
      </c>
      <c r="G527" s="5" t="s">
        <v>50</v>
      </c>
      <c r="H527" s="3">
        <v>22.466512007782242</v>
      </c>
      <c r="I527" s="3">
        <v>0</v>
      </c>
      <c r="J527" s="325">
        <v>22.466512007782242</v>
      </c>
      <c r="K527" s="3">
        <v>1.162371760178953</v>
      </c>
      <c r="L527" s="3">
        <v>7.941080165465197</v>
      </c>
      <c r="M527" s="325">
        <v>9.10345192564415</v>
      </c>
      <c r="N527" s="3">
        <v>3.170154082334999</v>
      </c>
      <c r="O527" s="3">
        <v>22.899056552218408</v>
      </c>
      <c r="P527" s="3">
        <v>2.757042309773678</v>
      </c>
      <c r="Q527" s="3">
        <v>1.8223585958441193</v>
      </c>
      <c r="R527" s="3">
        <v>7.5237620220163315</v>
      </c>
      <c r="S527" s="3">
        <v>10.293329587241084</v>
      </c>
      <c r="T527" s="3">
        <v>20.569367765976125</v>
      </c>
      <c r="U527" s="3">
        <v>3.624436950437885</v>
      </c>
      <c r="V527" s="325">
        <v>72.65950786584261</v>
      </c>
      <c r="W527" s="325">
        <v>104.229471799269</v>
      </c>
      <c r="X527" s="3">
        <v>10.533338614275026</v>
      </c>
      <c r="Y527" s="325">
        <v>114.76281041354403</v>
      </c>
    </row>
    <row r="528" spans="1:25" ht="15">
      <c r="A528" s="321">
        <v>2019</v>
      </c>
      <c r="B528" s="5" t="s">
        <v>507</v>
      </c>
      <c r="C528" s="5" t="s">
        <v>46</v>
      </c>
      <c r="D528" s="5" t="s">
        <v>51</v>
      </c>
      <c r="E528" s="5" t="s">
        <v>208</v>
      </c>
      <c r="F528" s="5" t="s">
        <v>48</v>
      </c>
      <c r="G528" s="5" t="s">
        <v>52</v>
      </c>
      <c r="H528" s="3">
        <v>27.739725827113322</v>
      </c>
      <c r="I528" s="3">
        <v>74.99543017805838</v>
      </c>
      <c r="J528" s="325">
        <v>102.7351560051717</v>
      </c>
      <c r="K528" s="3">
        <v>51.42194694392259</v>
      </c>
      <c r="L528" s="3">
        <v>13.996081843267007</v>
      </c>
      <c r="M528" s="325">
        <v>65.4180287871896</v>
      </c>
      <c r="N528" s="3">
        <v>48.31759433037204</v>
      </c>
      <c r="O528" s="3">
        <v>170.19069236015454</v>
      </c>
      <c r="P528" s="3">
        <v>18.524163176423855</v>
      </c>
      <c r="Q528" s="3">
        <v>23.908466935213344</v>
      </c>
      <c r="R528" s="3">
        <v>52.049924163619536</v>
      </c>
      <c r="S528" s="3">
        <v>72.36548374292369</v>
      </c>
      <c r="T528" s="3">
        <v>89.84089955938018</v>
      </c>
      <c r="U528" s="3">
        <v>20.56997408018798</v>
      </c>
      <c r="V528" s="325">
        <v>495.7671983482752</v>
      </c>
      <c r="W528" s="325">
        <v>663.9203831406365</v>
      </c>
      <c r="X528" s="3">
        <v>67.09520913631437</v>
      </c>
      <c r="Y528" s="325">
        <v>731.0155922769509</v>
      </c>
    </row>
    <row r="529" spans="1:25" ht="15">
      <c r="A529" s="321">
        <v>2019</v>
      </c>
      <c r="B529" s="5" t="s">
        <v>507</v>
      </c>
      <c r="C529" s="5" t="s">
        <v>46</v>
      </c>
      <c r="D529" s="5" t="s">
        <v>51</v>
      </c>
      <c r="E529" s="5" t="s">
        <v>209</v>
      </c>
      <c r="F529" s="5" t="s">
        <v>48</v>
      </c>
      <c r="G529" s="5" t="s">
        <v>53</v>
      </c>
      <c r="H529" s="3">
        <v>7.855507734478269</v>
      </c>
      <c r="I529" s="3">
        <v>124.09048668058747</v>
      </c>
      <c r="J529" s="325">
        <v>131.94599441506574</v>
      </c>
      <c r="K529" s="3">
        <v>55.74502918934476</v>
      </c>
      <c r="L529" s="3">
        <v>7.308746188872746</v>
      </c>
      <c r="M529" s="325">
        <v>63.05377537821751</v>
      </c>
      <c r="N529" s="3">
        <v>65.75385951720804</v>
      </c>
      <c r="O529" s="3">
        <v>42.634964031256885</v>
      </c>
      <c r="P529" s="3">
        <v>9.319194097035764</v>
      </c>
      <c r="Q529" s="3">
        <v>4.041391345245544</v>
      </c>
      <c r="R529" s="3">
        <v>20.700150101691325</v>
      </c>
      <c r="S529" s="3">
        <v>57.52503700420039</v>
      </c>
      <c r="T529" s="3">
        <v>69.56864317609752</v>
      </c>
      <c r="U529" s="3">
        <v>16.82327261931967</v>
      </c>
      <c r="V529" s="325">
        <v>286.36651189205514</v>
      </c>
      <c r="W529" s="325">
        <v>481.3662816853384</v>
      </c>
      <c r="X529" s="3">
        <v>48.64645243766575</v>
      </c>
      <c r="Y529" s="325">
        <v>530.0127341230042</v>
      </c>
    </row>
    <row r="530" spans="1:25" ht="15">
      <c r="A530" s="321">
        <v>2019</v>
      </c>
      <c r="B530" s="5" t="s">
        <v>507</v>
      </c>
      <c r="C530" s="5" t="s">
        <v>46</v>
      </c>
      <c r="D530" s="5" t="s">
        <v>51</v>
      </c>
      <c r="E530" s="5" t="s">
        <v>210</v>
      </c>
      <c r="F530" s="5" t="s">
        <v>48</v>
      </c>
      <c r="G530" s="5" t="s">
        <v>54</v>
      </c>
      <c r="H530" s="3">
        <v>11.61995996403976</v>
      </c>
      <c r="I530" s="3">
        <v>8.949103178444629</v>
      </c>
      <c r="J530" s="325">
        <v>20.56906314248439</v>
      </c>
      <c r="K530" s="3">
        <v>21.285387967833056</v>
      </c>
      <c r="L530" s="3">
        <v>7.062600998017569</v>
      </c>
      <c r="M530" s="325">
        <v>28.347988965850625</v>
      </c>
      <c r="N530" s="3">
        <v>14.868532680797239</v>
      </c>
      <c r="O530" s="3">
        <v>65.02933009619125</v>
      </c>
      <c r="P530" s="3">
        <v>5.3669234121023</v>
      </c>
      <c r="Q530" s="3">
        <v>1.7211888319831883</v>
      </c>
      <c r="R530" s="3">
        <v>14.598440715509472</v>
      </c>
      <c r="S530" s="3">
        <v>18.52969903383022</v>
      </c>
      <c r="T530" s="3">
        <v>25.32364469169516</v>
      </c>
      <c r="U530" s="3">
        <v>4.9503434664488735</v>
      </c>
      <c r="V530" s="325">
        <v>150.38810292855771</v>
      </c>
      <c r="W530" s="325">
        <v>199.30515503689273</v>
      </c>
      <c r="X530" s="3">
        <v>20.141603419205815</v>
      </c>
      <c r="Y530" s="325">
        <v>219.44675845609854</v>
      </c>
    </row>
    <row r="531" spans="1:25" ht="15">
      <c r="A531" s="321">
        <v>2019</v>
      </c>
      <c r="B531" s="5" t="s">
        <v>507</v>
      </c>
      <c r="C531" s="5" t="s">
        <v>46</v>
      </c>
      <c r="D531" s="5" t="s">
        <v>51</v>
      </c>
      <c r="E531" s="5" t="s">
        <v>211</v>
      </c>
      <c r="F531" s="5" t="s">
        <v>48</v>
      </c>
      <c r="G531" s="5" t="s">
        <v>55</v>
      </c>
      <c r="H531" s="3">
        <v>42.75891141375208</v>
      </c>
      <c r="I531" s="3">
        <v>714.5894297230401</v>
      </c>
      <c r="J531" s="325">
        <v>757.3483411367922</v>
      </c>
      <c r="K531" s="3">
        <v>3.143452952010289</v>
      </c>
      <c r="L531" s="3">
        <v>19.250248220887695</v>
      </c>
      <c r="M531" s="325">
        <v>22.393701172897984</v>
      </c>
      <c r="N531" s="3">
        <v>16.51677797935673</v>
      </c>
      <c r="O531" s="3">
        <v>25.15320412758511</v>
      </c>
      <c r="P531" s="3">
        <v>4.6000949973068295</v>
      </c>
      <c r="Q531" s="3">
        <v>1.7775075467155181</v>
      </c>
      <c r="R531" s="3">
        <v>11.440750370909202</v>
      </c>
      <c r="S531" s="3">
        <v>60.00503951921975</v>
      </c>
      <c r="T531" s="3">
        <v>29.271891910629595</v>
      </c>
      <c r="U531" s="3">
        <v>7.265089896239219</v>
      </c>
      <c r="V531" s="325">
        <v>156.03035634796197</v>
      </c>
      <c r="W531" s="325">
        <v>935.7723986576522</v>
      </c>
      <c r="X531" s="3">
        <v>94.56833437606019</v>
      </c>
      <c r="Y531" s="325">
        <v>1030.3407330337122</v>
      </c>
    </row>
    <row r="532" spans="1:25" ht="15">
      <c r="A532" s="321">
        <v>2019</v>
      </c>
      <c r="B532" s="5" t="s">
        <v>507</v>
      </c>
      <c r="C532" s="5" t="s">
        <v>56</v>
      </c>
      <c r="D532" s="5" t="s">
        <v>57</v>
      </c>
      <c r="E532" s="5" t="s">
        <v>212</v>
      </c>
      <c r="F532" s="5" t="s">
        <v>58</v>
      </c>
      <c r="G532" s="5" t="s">
        <v>59</v>
      </c>
      <c r="H532" s="3">
        <v>40.73750898168087</v>
      </c>
      <c r="I532" s="3">
        <v>17.768132549762896</v>
      </c>
      <c r="J532" s="325">
        <v>58.505641531443764</v>
      </c>
      <c r="K532" s="3">
        <v>12.291131074388016</v>
      </c>
      <c r="L532" s="3">
        <v>51.459796870333435</v>
      </c>
      <c r="M532" s="325">
        <v>63.750927944721454</v>
      </c>
      <c r="N532" s="3">
        <v>447.4302072223296</v>
      </c>
      <c r="O532" s="3">
        <v>50.122330189151555</v>
      </c>
      <c r="P532" s="3">
        <v>8.911551110440294</v>
      </c>
      <c r="Q532" s="3">
        <v>4.82831243705615</v>
      </c>
      <c r="R532" s="3">
        <v>21.933921413455245</v>
      </c>
      <c r="S532" s="3">
        <v>58.85533952941506</v>
      </c>
      <c r="T532" s="3">
        <v>70.88924972204603</v>
      </c>
      <c r="U532" s="3">
        <v>11.794817033994056</v>
      </c>
      <c r="V532" s="325">
        <v>674.765728657888</v>
      </c>
      <c r="W532" s="325">
        <v>797.0222981340531</v>
      </c>
      <c r="X532" s="3">
        <v>80.54637142882004</v>
      </c>
      <c r="Y532" s="325">
        <v>877.5686695628732</v>
      </c>
    </row>
    <row r="533" spans="1:25" ht="15">
      <c r="A533" s="321">
        <v>2019</v>
      </c>
      <c r="B533" s="5" t="s">
        <v>507</v>
      </c>
      <c r="C533" s="5" t="s">
        <v>56</v>
      </c>
      <c r="D533" s="5" t="s">
        <v>60</v>
      </c>
      <c r="E533" s="5" t="s">
        <v>213</v>
      </c>
      <c r="F533" s="5" t="s">
        <v>58</v>
      </c>
      <c r="G533" s="5" t="s">
        <v>61</v>
      </c>
      <c r="H533" s="3">
        <v>14.048039747367548</v>
      </c>
      <c r="I533" s="3">
        <v>1.1596123809231216</v>
      </c>
      <c r="J533" s="325">
        <v>15.20765212829067</v>
      </c>
      <c r="K533" s="3">
        <v>1.1971046482457233</v>
      </c>
      <c r="L533" s="3">
        <v>11.958544581313289</v>
      </c>
      <c r="M533" s="325">
        <v>13.155649229559012</v>
      </c>
      <c r="N533" s="3">
        <v>86.24317461598783</v>
      </c>
      <c r="O533" s="3">
        <v>11.312111402155624</v>
      </c>
      <c r="P533" s="3">
        <v>2.1324824355524417</v>
      </c>
      <c r="Q533" s="3">
        <v>1.0334290534358934</v>
      </c>
      <c r="R533" s="3">
        <v>4.062124956483637</v>
      </c>
      <c r="S533" s="3">
        <v>11.683116438340171</v>
      </c>
      <c r="T533" s="3">
        <v>16.24977534935532</v>
      </c>
      <c r="U533" s="3">
        <v>2.555390373585495</v>
      </c>
      <c r="V533" s="325">
        <v>135.2716046248964</v>
      </c>
      <c r="W533" s="325">
        <v>163.6349059827461</v>
      </c>
      <c r="X533" s="3">
        <v>16.53679946829982</v>
      </c>
      <c r="Y533" s="325">
        <v>180.1717054510459</v>
      </c>
    </row>
    <row r="534" spans="1:25" ht="15">
      <c r="A534" s="321">
        <v>2019</v>
      </c>
      <c r="B534" s="5" t="s">
        <v>507</v>
      </c>
      <c r="C534" s="5" t="s">
        <v>56</v>
      </c>
      <c r="D534" s="5" t="s">
        <v>47</v>
      </c>
      <c r="E534" s="5" t="s">
        <v>214</v>
      </c>
      <c r="F534" s="5" t="s">
        <v>58</v>
      </c>
      <c r="G534" s="5" t="s">
        <v>62</v>
      </c>
      <c r="H534" s="3">
        <v>4.554177348304089</v>
      </c>
      <c r="I534" s="3">
        <v>0.05765370762041222</v>
      </c>
      <c r="J534" s="325">
        <v>4.611831055924501</v>
      </c>
      <c r="K534" s="3">
        <v>7.560321181700831</v>
      </c>
      <c r="L534" s="3">
        <v>4.0020622868465</v>
      </c>
      <c r="M534" s="325">
        <v>11.562383468547331</v>
      </c>
      <c r="N534" s="3">
        <v>11.832432270025963</v>
      </c>
      <c r="O534" s="3">
        <v>28.71749668776847</v>
      </c>
      <c r="P534" s="3">
        <v>4.952058617834998</v>
      </c>
      <c r="Q534" s="3">
        <v>3.5075283101164407</v>
      </c>
      <c r="R534" s="3">
        <v>12.70604538136695</v>
      </c>
      <c r="S534" s="3">
        <v>13.971916662556044</v>
      </c>
      <c r="T534" s="3">
        <v>23.098842759158895</v>
      </c>
      <c r="U534" s="3">
        <v>5.49935545356369</v>
      </c>
      <c r="V534" s="325">
        <v>104.28567614239147</v>
      </c>
      <c r="W534" s="325">
        <v>120.4598906668633</v>
      </c>
      <c r="X534" s="3">
        <v>12.173570449212594</v>
      </c>
      <c r="Y534" s="325">
        <v>132.6334611160759</v>
      </c>
    </row>
    <row r="535" spans="1:25" ht="15">
      <c r="A535" s="321">
        <v>2019</v>
      </c>
      <c r="B535" s="5" t="s">
        <v>507</v>
      </c>
      <c r="C535" s="5" t="s">
        <v>56</v>
      </c>
      <c r="D535" s="5" t="s">
        <v>63</v>
      </c>
      <c r="E535" s="5" t="s">
        <v>215</v>
      </c>
      <c r="F535" s="5" t="s">
        <v>58</v>
      </c>
      <c r="G535" s="5" t="s">
        <v>64</v>
      </c>
      <c r="H535" s="3">
        <v>62.0815737889218</v>
      </c>
      <c r="I535" s="3">
        <v>477.128654090664</v>
      </c>
      <c r="J535" s="325">
        <v>539.2102278795858</v>
      </c>
      <c r="K535" s="3">
        <v>16.262422535441516</v>
      </c>
      <c r="L535" s="3">
        <v>7.337616617181986</v>
      </c>
      <c r="M535" s="325">
        <v>23.600039152623502</v>
      </c>
      <c r="N535" s="3">
        <v>15.389799029258699</v>
      </c>
      <c r="O535" s="3">
        <v>58.77869354433348</v>
      </c>
      <c r="P535" s="3">
        <v>8.002552716880382</v>
      </c>
      <c r="Q535" s="3">
        <v>4.259930628871634</v>
      </c>
      <c r="R535" s="3">
        <v>20.676984771832615</v>
      </c>
      <c r="S535" s="3">
        <v>55.343321622607135</v>
      </c>
      <c r="T535" s="3">
        <v>45.23242325045089</v>
      </c>
      <c r="U535" s="3">
        <v>12.418523609465588</v>
      </c>
      <c r="V535" s="325">
        <v>220.1022291737004</v>
      </c>
      <c r="W535" s="325">
        <v>782.9124962059097</v>
      </c>
      <c r="X535" s="3">
        <v>79.12044727393499</v>
      </c>
      <c r="Y535" s="325">
        <v>862.0329434798448</v>
      </c>
    </row>
    <row r="536" spans="1:25" ht="15">
      <c r="A536" s="321">
        <v>2019</v>
      </c>
      <c r="B536" s="5" t="s">
        <v>507</v>
      </c>
      <c r="C536" s="5" t="s">
        <v>56</v>
      </c>
      <c r="D536" s="5" t="s">
        <v>47</v>
      </c>
      <c r="E536" s="5" t="s">
        <v>216</v>
      </c>
      <c r="F536" s="5" t="s">
        <v>58</v>
      </c>
      <c r="G536" s="5" t="s">
        <v>65</v>
      </c>
      <c r="H536" s="3">
        <v>29.075024498967746</v>
      </c>
      <c r="I536" s="3">
        <v>0.6027208191580335</v>
      </c>
      <c r="J536" s="325">
        <v>29.67774531812578</v>
      </c>
      <c r="K536" s="3">
        <v>3.883321838473657</v>
      </c>
      <c r="L536" s="3">
        <v>16.740568856773706</v>
      </c>
      <c r="M536" s="325">
        <v>20.62389069524736</v>
      </c>
      <c r="N536" s="3">
        <v>22.892696702154797</v>
      </c>
      <c r="O536" s="3">
        <v>34.34950235535759</v>
      </c>
      <c r="P536" s="3">
        <v>7.30677905871099</v>
      </c>
      <c r="Q536" s="3">
        <v>3.447712309878654</v>
      </c>
      <c r="R536" s="3">
        <v>13.160374638762805</v>
      </c>
      <c r="S536" s="3">
        <v>21.052437951882965</v>
      </c>
      <c r="T536" s="3">
        <v>41.16090895733415</v>
      </c>
      <c r="U536" s="3">
        <v>7.1697811231851185</v>
      </c>
      <c r="V536" s="325">
        <v>150.54019309726706</v>
      </c>
      <c r="W536" s="325">
        <v>200.8418291106402</v>
      </c>
      <c r="X536" s="3">
        <v>20.29689834758972</v>
      </c>
      <c r="Y536" s="325">
        <v>221.1387274582299</v>
      </c>
    </row>
    <row r="537" spans="1:25" ht="15">
      <c r="A537" s="321">
        <v>2019</v>
      </c>
      <c r="B537" s="5" t="s">
        <v>507</v>
      </c>
      <c r="C537" s="5" t="s">
        <v>56</v>
      </c>
      <c r="D537" s="5" t="s">
        <v>47</v>
      </c>
      <c r="E537" s="5" t="s">
        <v>217</v>
      </c>
      <c r="F537" s="5" t="s">
        <v>58</v>
      </c>
      <c r="G537" s="5" t="s">
        <v>66</v>
      </c>
      <c r="H537" s="3">
        <v>58.328910681107104</v>
      </c>
      <c r="I537" s="3">
        <v>19.332825803778476</v>
      </c>
      <c r="J537" s="325">
        <v>77.66173648488558</v>
      </c>
      <c r="K537" s="3">
        <v>8.524429097750602</v>
      </c>
      <c r="L537" s="3">
        <v>4.93534756922476</v>
      </c>
      <c r="M537" s="325">
        <v>13.459776666975362</v>
      </c>
      <c r="N537" s="3">
        <v>30.53235715477629</v>
      </c>
      <c r="O537" s="3">
        <v>14.553229211691107</v>
      </c>
      <c r="P537" s="3">
        <v>2.3774788149929957</v>
      </c>
      <c r="Q537" s="3">
        <v>0.9756168648895905</v>
      </c>
      <c r="R537" s="3">
        <v>6.2116552294790015</v>
      </c>
      <c r="S537" s="3">
        <v>12.207605348424432</v>
      </c>
      <c r="T537" s="3">
        <v>19.088638267350937</v>
      </c>
      <c r="U537" s="3">
        <v>3.1757763612536714</v>
      </c>
      <c r="V537" s="325">
        <v>89.12235725285802</v>
      </c>
      <c r="W537" s="325">
        <v>180.24387040471896</v>
      </c>
      <c r="X537" s="3">
        <v>18.215286783538367</v>
      </c>
      <c r="Y537" s="325">
        <v>198.45915718825734</v>
      </c>
    </row>
    <row r="538" spans="1:25" ht="15">
      <c r="A538" s="321">
        <v>2019</v>
      </c>
      <c r="B538" s="5" t="s">
        <v>507</v>
      </c>
      <c r="C538" s="5" t="s">
        <v>56</v>
      </c>
      <c r="D538" s="5" t="s">
        <v>63</v>
      </c>
      <c r="E538" s="5" t="s">
        <v>218</v>
      </c>
      <c r="F538" s="5" t="s">
        <v>58</v>
      </c>
      <c r="G538" s="5" t="s">
        <v>67</v>
      </c>
      <c r="H538" s="3">
        <v>24.811085503328197</v>
      </c>
      <c r="I538" s="3">
        <v>567.2597718688079</v>
      </c>
      <c r="J538" s="325">
        <v>592.0708573721361</v>
      </c>
      <c r="K538" s="3">
        <v>28.78294653791957</v>
      </c>
      <c r="L538" s="3">
        <v>6.424653662939761</v>
      </c>
      <c r="M538" s="325">
        <v>35.20760020085933</v>
      </c>
      <c r="N538" s="3">
        <v>27.67933699077646</v>
      </c>
      <c r="O538" s="3">
        <v>97.81348381900209</v>
      </c>
      <c r="P538" s="3">
        <v>17.23103755964781</v>
      </c>
      <c r="Q538" s="3">
        <v>8.791345321571189</v>
      </c>
      <c r="R538" s="3">
        <v>46.66229943211767</v>
      </c>
      <c r="S538" s="3">
        <v>80.77477791828166</v>
      </c>
      <c r="T538" s="3">
        <v>59.488495537859066</v>
      </c>
      <c r="U538" s="3">
        <v>19.557972704794036</v>
      </c>
      <c r="V538" s="325">
        <v>357.99874928405</v>
      </c>
      <c r="W538" s="325">
        <v>985.2772068570454</v>
      </c>
      <c r="X538" s="3">
        <v>99.57124668864667</v>
      </c>
      <c r="Y538" s="325">
        <v>1084.848453545692</v>
      </c>
    </row>
    <row r="539" spans="1:25" ht="15">
      <c r="A539" s="321">
        <v>2019</v>
      </c>
      <c r="B539" s="5" t="s">
        <v>507</v>
      </c>
      <c r="C539" s="5" t="s">
        <v>56</v>
      </c>
      <c r="D539" s="5" t="s">
        <v>57</v>
      </c>
      <c r="E539" s="5" t="s">
        <v>219</v>
      </c>
      <c r="F539" s="5" t="s">
        <v>58</v>
      </c>
      <c r="G539" s="5" t="s">
        <v>68</v>
      </c>
      <c r="H539" s="3">
        <v>16.233907051968288</v>
      </c>
      <c r="I539" s="3">
        <v>1.2010346895434338</v>
      </c>
      <c r="J539" s="325">
        <v>17.43494174151172</v>
      </c>
      <c r="K539" s="3">
        <v>0.5114927805205811</v>
      </c>
      <c r="L539" s="3">
        <v>11.942299959115712</v>
      </c>
      <c r="M539" s="325">
        <v>12.453792739636292</v>
      </c>
      <c r="N539" s="3">
        <v>5.531241628733245</v>
      </c>
      <c r="O539" s="3">
        <v>26.110803340578904</v>
      </c>
      <c r="P539" s="3">
        <v>5.514643498213388</v>
      </c>
      <c r="Q539" s="3">
        <v>4.373747165818524</v>
      </c>
      <c r="R539" s="3">
        <v>9.898115528363068</v>
      </c>
      <c r="S539" s="3">
        <v>13.59932153231754</v>
      </c>
      <c r="T539" s="3">
        <v>28.389166303088498</v>
      </c>
      <c r="U539" s="3">
        <v>7.669554381904007</v>
      </c>
      <c r="V539" s="325">
        <v>101.08659337901717</v>
      </c>
      <c r="W539" s="325">
        <v>130.97532786016518</v>
      </c>
      <c r="X539" s="3">
        <v>13.236251269926184</v>
      </c>
      <c r="Y539" s="325">
        <v>144.21157913009137</v>
      </c>
    </row>
    <row r="540" spans="1:25" ht="15">
      <c r="A540" s="321">
        <v>2019</v>
      </c>
      <c r="B540" s="5" t="s">
        <v>507</v>
      </c>
      <c r="C540" s="5" t="s">
        <v>56</v>
      </c>
      <c r="D540" s="5" t="s">
        <v>57</v>
      </c>
      <c r="E540" s="5" t="s">
        <v>220</v>
      </c>
      <c r="F540" s="5" t="s">
        <v>58</v>
      </c>
      <c r="G540" s="5" t="s">
        <v>69</v>
      </c>
      <c r="H540" s="3">
        <v>14.401551404322179</v>
      </c>
      <c r="I540" s="3">
        <v>0.8426370285634839</v>
      </c>
      <c r="J540" s="325">
        <v>15.244188432885663</v>
      </c>
      <c r="K540" s="3">
        <v>1.9199297013942629</v>
      </c>
      <c r="L540" s="3">
        <v>4.2002065124162655</v>
      </c>
      <c r="M540" s="325">
        <v>6.120136213810529</v>
      </c>
      <c r="N540" s="3">
        <v>4.597610175093858</v>
      </c>
      <c r="O540" s="3">
        <v>11.227281411365485</v>
      </c>
      <c r="P540" s="3">
        <v>2.6765409539881833</v>
      </c>
      <c r="Q540" s="3">
        <v>1.334056573086511</v>
      </c>
      <c r="R540" s="3">
        <v>4.957376187987884</v>
      </c>
      <c r="S540" s="3">
        <v>8.485276872715694</v>
      </c>
      <c r="T540" s="3">
        <v>18.910627065277936</v>
      </c>
      <c r="U540" s="3">
        <v>3.933856691923105</v>
      </c>
      <c r="V540" s="325">
        <v>56.122625931438655</v>
      </c>
      <c r="W540" s="325">
        <v>77.48695057813485</v>
      </c>
      <c r="X540" s="3">
        <v>7.8307629745928775</v>
      </c>
      <c r="Y540" s="325">
        <v>85.31771355272772</v>
      </c>
    </row>
    <row r="541" spans="1:25" ht="15">
      <c r="A541" s="321">
        <v>2019</v>
      </c>
      <c r="B541" s="5" t="s">
        <v>507</v>
      </c>
      <c r="C541" s="5" t="s">
        <v>56</v>
      </c>
      <c r="D541" s="5" t="s">
        <v>57</v>
      </c>
      <c r="E541" s="5" t="s">
        <v>221</v>
      </c>
      <c r="F541" s="5" t="s">
        <v>58</v>
      </c>
      <c r="G541" s="5" t="s">
        <v>70</v>
      </c>
      <c r="H541" s="3">
        <v>47.992156717286534</v>
      </c>
      <c r="I541" s="3">
        <v>0.9782576265313807</v>
      </c>
      <c r="J541" s="325">
        <v>48.970414343817914</v>
      </c>
      <c r="K541" s="3">
        <v>3.962690095527694</v>
      </c>
      <c r="L541" s="3">
        <v>20.5195974148429</v>
      </c>
      <c r="M541" s="325">
        <v>24.482287510370593</v>
      </c>
      <c r="N541" s="3">
        <v>6.213370568522579</v>
      </c>
      <c r="O541" s="3">
        <v>32.22219805255753</v>
      </c>
      <c r="P541" s="3">
        <v>6.9526796943687295</v>
      </c>
      <c r="Q541" s="3">
        <v>3.8267461637328073</v>
      </c>
      <c r="R541" s="3">
        <v>13.548918505350759</v>
      </c>
      <c r="S541" s="3">
        <v>22.498029128422043</v>
      </c>
      <c r="T541" s="3">
        <v>62.27099052254832</v>
      </c>
      <c r="U541" s="3">
        <v>13.605810339452095</v>
      </c>
      <c r="V541" s="325">
        <v>161.13874297495485</v>
      </c>
      <c r="W541" s="325">
        <v>234.59144482914334</v>
      </c>
      <c r="X541" s="3">
        <v>23.70760478529754</v>
      </c>
      <c r="Y541" s="325">
        <v>258.2990496144409</v>
      </c>
    </row>
    <row r="542" spans="1:25" ht="15">
      <c r="A542" s="321">
        <v>2019</v>
      </c>
      <c r="B542" s="5" t="s">
        <v>507</v>
      </c>
      <c r="C542" s="5" t="s">
        <v>71</v>
      </c>
      <c r="D542" s="5" t="s">
        <v>72</v>
      </c>
      <c r="E542" s="5" t="s">
        <v>222</v>
      </c>
      <c r="F542" s="5" t="s">
        <v>73</v>
      </c>
      <c r="G542" s="5" t="s">
        <v>74</v>
      </c>
      <c r="H542" s="3">
        <v>30.471873025627765</v>
      </c>
      <c r="I542" s="3">
        <v>0</v>
      </c>
      <c r="J542" s="325">
        <v>30.471873025627765</v>
      </c>
      <c r="K542" s="3">
        <v>1.2151708944902069</v>
      </c>
      <c r="L542" s="3">
        <v>19.37185084855267</v>
      </c>
      <c r="M542" s="325">
        <v>20.587021743042875</v>
      </c>
      <c r="N542" s="3">
        <v>6.249917956366936</v>
      </c>
      <c r="O542" s="3">
        <v>20.855421457451154</v>
      </c>
      <c r="P542" s="3">
        <v>4.588015186023531</v>
      </c>
      <c r="Q542" s="3">
        <v>2.531563798107132</v>
      </c>
      <c r="R542" s="3">
        <v>9.10377850687901</v>
      </c>
      <c r="S542" s="3">
        <v>11.28448719936638</v>
      </c>
      <c r="T542" s="3">
        <v>26.73615415472429</v>
      </c>
      <c r="U542" s="3">
        <v>3.709799076418859</v>
      </c>
      <c r="V542" s="325">
        <v>85.0591373353373</v>
      </c>
      <c r="W542" s="325">
        <v>136.11803210400794</v>
      </c>
      <c r="X542" s="3">
        <v>13.755968431093304</v>
      </c>
      <c r="Y542" s="325">
        <v>149.87400053510123</v>
      </c>
    </row>
    <row r="543" spans="1:25" ht="15">
      <c r="A543" s="321">
        <v>2019</v>
      </c>
      <c r="B543" s="5" t="s">
        <v>507</v>
      </c>
      <c r="C543" s="5" t="s">
        <v>71</v>
      </c>
      <c r="D543" s="5" t="s">
        <v>75</v>
      </c>
      <c r="E543" s="5" t="s">
        <v>223</v>
      </c>
      <c r="F543" s="5" t="s">
        <v>73</v>
      </c>
      <c r="G543" s="5" t="s">
        <v>76</v>
      </c>
      <c r="H543" s="3">
        <v>23.06758351618864</v>
      </c>
      <c r="I543" s="3">
        <v>0.2723101531489398</v>
      </c>
      <c r="J543" s="325">
        <v>23.33989366933758</v>
      </c>
      <c r="K543" s="3">
        <v>2.5595746947060465</v>
      </c>
      <c r="L543" s="3">
        <v>4.212071432861359</v>
      </c>
      <c r="M543" s="325">
        <v>6.771646127567406</v>
      </c>
      <c r="N543" s="3">
        <v>2.3265196030834074</v>
      </c>
      <c r="O543" s="3">
        <v>6.856390072968097</v>
      </c>
      <c r="P543" s="3">
        <v>1.339843222360418</v>
      </c>
      <c r="Q543" s="3">
        <v>0.42825643533451674</v>
      </c>
      <c r="R543" s="3">
        <v>4.5016875904040345</v>
      </c>
      <c r="S543" s="3">
        <v>6.574599932805092</v>
      </c>
      <c r="T543" s="3">
        <v>27.704887809959374</v>
      </c>
      <c r="U543" s="3">
        <v>1.6061260708923704</v>
      </c>
      <c r="V543" s="325">
        <v>51.33831073780731</v>
      </c>
      <c r="W543" s="325">
        <v>81.4498505347123</v>
      </c>
      <c r="X543" s="3">
        <v>8.231250153665572</v>
      </c>
      <c r="Y543" s="325">
        <v>89.68110068837787</v>
      </c>
    </row>
    <row r="544" spans="1:25" ht="15">
      <c r="A544" s="321">
        <v>2019</v>
      </c>
      <c r="B544" s="5" t="s">
        <v>507</v>
      </c>
      <c r="C544" s="5" t="s">
        <v>71</v>
      </c>
      <c r="D544" s="5" t="s">
        <v>72</v>
      </c>
      <c r="E544" s="5" t="s">
        <v>224</v>
      </c>
      <c r="F544" s="5" t="s">
        <v>73</v>
      </c>
      <c r="G544" s="5" t="s">
        <v>77</v>
      </c>
      <c r="H544" s="3">
        <v>10.129819531871407</v>
      </c>
      <c r="I544" s="3">
        <v>0.927116288737567</v>
      </c>
      <c r="J544" s="325">
        <v>11.056935820608974</v>
      </c>
      <c r="K544" s="3">
        <v>0.5635647817276827</v>
      </c>
      <c r="L544" s="3">
        <v>5.461970599444678</v>
      </c>
      <c r="M544" s="325">
        <v>6.025535381172361</v>
      </c>
      <c r="N544" s="3">
        <v>2.308948402848819</v>
      </c>
      <c r="O544" s="3">
        <v>6.830070232127153</v>
      </c>
      <c r="P544" s="3">
        <v>2.8251230758127486</v>
      </c>
      <c r="Q544" s="3">
        <v>1.2223891852852582</v>
      </c>
      <c r="R544" s="3">
        <v>4.871115663163272</v>
      </c>
      <c r="S544" s="3">
        <v>9.893011510056365</v>
      </c>
      <c r="T544" s="3">
        <v>25.46031103103918</v>
      </c>
      <c r="U544" s="3">
        <v>2.700350755255566</v>
      </c>
      <c r="V544" s="325">
        <v>56.111319855588356</v>
      </c>
      <c r="W544" s="325">
        <v>73.1937910573697</v>
      </c>
      <c r="X544" s="3">
        <v>7.396900054857395</v>
      </c>
      <c r="Y544" s="325">
        <v>80.59069111222709</v>
      </c>
    </row>
    <row r="545" spans="1:25" ht="15">
      <c r="A545" s="321">
        <v>2019</v>
      </c>
      <c r="B545" s="5" t="s">
        <v>507</v>
      </c>
      <c r="C545" s="5" t="s">
        <v>71</v>
      </c>
      <c r="D545" s="5" t="s">
        <v>72</v>
      </c>
      <c r="E545" s="5" t="s">
        <v>225</v>
      </c>
      <c r="F545" s="5" t="s">
        <v>73</v>
      </c>
      <c r="G545" s="5" t="s">
        <v>78</v>
      </c>
      <c r="H545" s="3">
        <v>5.700312747375169</v>
      </c>
      <c r="I545" s="3">
        <v>0</v>
      </c>
      <c r="J545" s="325">
        <v>5.700312747375169</v>
      </c>
      <c r="K545" s="3">
        <v>1.1531709926718536</v>
      </c>
      <c r="L545" s="3">
        <v>5.693681565232218</v>
      </c>
      <c r="M545" s="325">
        <v>6.8468525579040715</v>
      </c>
      <c r="N545" s="3">
        <v>4.191804867177968</v>
      </c>
      <c r="O545" s="3">
        <v>12.034804307913763</v>
      </c>
      <c r="P545" s="3">
        <v>3.4876822656892448</v>
      </c>
      <c r="Q545" s="3">
        <v>1.8975690284974411</v>
      </c>
      <c r="R545" s="3">
        <v>5.735224619831065</v>
      </c>
      <c r="S545" s="3">
        <v>9.517869953928281</v>
      </c>
      <c r="T545" s="3">
        <v>22.06289160890711</v>
      </c>
      <c r="U545" s="3">
        <v>3.0662917963638803</v>
      </c>
      <c r="V545" s="325">
        <v>61.994138448308746</v>
      </c>
      <c r="W545" s="325">
        <v>74.54130375358798</v>
      </c>
      <c r="X545" s="3">
        <v>7.533078501042341</v>
      </c>
      <c r="Y545" s="325">
        <v>82.07438225463032</v>
      </c>
    </row>
    <row r="546" spans="1:25" ht="15">
      <c r="A546" s="321">
        <v>2019</v>
      </c>
      <c r="B546" s="5" t="s">
        <v>507</v>
      </c>
      <c r="C546" s="5" t="s">
        <v>71</v>
      </c>
      <c r="D546" s="5" t="s">
        <v>60</v>
      </c>
      <c r="E546" s="5" t="s">
        <v>226</v>
      </c>
      <c r="F546" s="5" t="s">
        <v>73</v>
      </c>
      <c r="G546" s="5" t="s">
        <v>79</v>
      </c>
      <c r="H546" s="3">
        <v>7.006537312946618</v>
      </c>
      <c r="I546" s="3">
        <v>0</v>
      </c>
      <c r="J546" s="325">
        <v>7.006537312946618</v>
      </c>
      <c r="K546" s="3">
        <v>0.6127537330898484</v>
      </c>
      <c r="L546" s="3">
        <v>3.090955229687463</v>
      </c>
      <c r="M546" s="325">
        <v>3.7037089627773114</v>
      </c>
      <c r="N546" s="3">
        <v>23.663862717475336</v>
      </c>
      <c r="O546" s="3">
        <v>1.5947098630449905</v>
      </c>
      <c r="P546" s="3">
        <v>0.46924708539058635</v>
      </c>
      <c r="Q546" s="3">
        <v>0.24156402775345226</v>
      </c>
      <c r="R546" s="3">
        <v>0.9838569778438316</v>
      </c>
      <c r="S546" s="3">
        <v>2.7390697291015798</v>
      </c>
      <c r="T546" s="3">
        <v>3.4115565425602474</v>
      </c>
      <c r="U546" s="3">
        <v>0.4065377904204411</v>
      </c>
      <c r="V546" s="325">
        <v>33.51040473359047</v>
      </c>
      <c r="W546" s="325">
        <v>44.2206510093144</v>
      </c>
      <c r="X546" s="3">
        <v>4.468900041265084</v>
      </c>
      <c r="Y546" s="325">
        <v>48.68955105057949</v>
      </c>
    </row>
    <row r="547" spans="1:25" ht="15">
      <c r="A547" s="321">
        <v>2019</v>
      </c>
      <c r="B547" s="5" t="s">
        <v>507</v>
      </c>
      <c r="C547" s="5" t="s">
        <v>71</v>
      </c>
      <c r="D547" s="5" t="s">
        <v>75</v>
      </c>
      <c r="E547" s="5" t="s">
        <v>227</v>
      </c>
      <c r="F547" s="5" t="s">
        <v>73</v>
      </c>
      <c r="G547" s="5" t="s">
        <v>80</v>
      </c>
      <c r="H547" s="3">
        <v>165.7193915056862</v>
      </c>
      <c r="I547" s="3">
        <v>0</v>
      </c>
      <c r="J547" s="325">
        <v>165.7193915056862</v>
      </c>
      <c r="K547" s="3">
        <v>28.110979988701718</v>
      </c>
      <c r="L547" s="3">
        <v>20.776508909488552</v>
      </c>
      <c r="M547" s="325">
        <v>48.88748889819027</v>
      </c>
      <c r="N547" s="3">
        <v>28.555861067382686</v>
      </c>
      <c r="O547" s="3">
        <v>77.09117020226937</v>
      </c>
      <c r="P547" s="3">
        <v>9.745103934922914</v>
      </c>
      <c r="Q547" s="3">
        <v>11.335839914561227</v>
      </c>
      <c r="R547" s="3">
        <v>22.05271705008425</v>
      </c>
      <c r="S547" s="3">
        <v>30.053698226230527</v>
      </c>
      <c r="T547" s="3">
        <v>28.715200701005696</v>
      </c>
      <c r="U547" s="3">
        <v>9.181450161646964</v>
      </c>
      <c r="V547" s="325">
        <v>216.73104125810363</v>
      </c>
      <c r="W547" s="325">
        <v>431.3379216619801</v>
      </c>
      <c r="X547" s="3">
        <v>43.59063043889603</v>
      </c>
      <c r="Y547" s="325">
        <v>474.9285521008761</v>
      </c>
    </row>
    <row r="548" spans="1:25" ht="15">
      <c r="A548" s="321">
        <v>2019</v>
      </c>
      <c r="B548" s="5" t="s">
        <v>507</v>
      </c>
      <c r="C548" s="5" t="s">
        <v>71</v>
      </c>
      <c r="D548" s="5" t="s">
        <v>75</v>
      </c>
      <c r="E548" s="5" t="s">
        <v>228</v>
      </c>
      <c r="F548" s="5" t="s">
        <v>73</v>
      </c>
      <c r="G548" s="5" t="s">
        <v>81</v>
      </c>
      <c r="H548" s="3">
        <v>74.60063386614965</v>
      </c>
      <c r="I548" s="3">
        <v>0</v>
      </c>
      <c r="J548" s="325">
        <v>74.60063386614965</v>
      </c>
      <c r="K548" s="3">
        <v>150.53228087880996</v>
      </c>
      <c r="L548" s="3">
        <v>52.40308456002376</v>
      </c>
      <c r="M548" s="325">
        <v>202.9353654388337</v>
      </c>
      <c r="N548" s="3">
        <v>11.632157718076853</v>
      </c>
      <c r="O548" s="3">
        <v>38.75261460363274</v>
      </c>
      <c r="P548" s="3">
        <v>5.03347526896918</v>
      </c>
      <c r="Q548" s="3">
        <v>4.725832828825302</v>
      </c>
      <c r="R548" s="3">
        <v>12.761165916862751</v>
      </c>
      <c r="S548" s="3">
        <v>23.784592410406518</v>
      </c>
      <c r="T548" s="3">
        <v>18.627095760605837</v>
      </c>
      <c r="U548" s="3">
        <v>5.5789386940012635</v>
      </c>
      <c r="V548" s="325">
        <v>120.89587320138045</v>
      </c>
      <c r="W548" s="325">
        <v>398.4318725063638</v>
      </c>
      <c r="X548" s="3">
        <v>40.26517409501656</v>
      </c>
      <c r="Y548" s="325">
        <v>438.69704660138035</v>
      </c>
    </row>
    <row r="549" spans="1:25" ht="15">
      <c r="A549" s="321">
        <v>2019</v>
      </c>
      <c r="B549" s="5" t="s">
        <v>507</v>
      </c>
      <c r="C549" s="5" t="s">
        <v>71</v>
      </c>
      <c r="D549" s="5" t="s">
        <v>60</v>
      </c>
      <c r="E549" s="5" t="s">
        <v>229</v>
      </c>
      <c r="F549" s="5" t="s">
        <v>73</v>
      </c>
      <c r="G549" s="5" t="s">
        <v>82</v>
      </c>
      <c r="H549" s="3">
        <v>26.310642595741616</v>
      </c>
      <c r="I549" s="3">
        <v>1.1615964457502201</v>
      </c>
      <c r="J549" s="325">
        <v>27.472239041491836</v>
      </c>
      <c r="K549" s="3">
        <v>14.713292739210038</v>
      </c>
      <c r="L549" s="3">
        <v>14.808307350306476</v>
      </c>
      <c r="M549" s="325">
        <v>29.521600089516514</v>
      </c>
      <c r="N549" s="3">
        <v>29.51611768209635</v>
      </c>
      <c r="O549" s="3">
        <v>55.04435842480992</v>
      </c>
      <c r="P549" s="3">
        <v>14.187379237670182</v>
      </c>
      <c r="Q549" s="3">
        <v>6.497248429678045</v>
      </c>
      <c r="R549" s="3">
        <v>35.95094145283474</v>
      </c>
      <c r="S549" s="3">
        <v>46.819382780127974</v>
      </c>
      <c r="T549" s="3">
        <v>87.84000749214252</v>
      </c>
      <c r="U549" s="3">
        <v>17.233798616864718</v>
      </c>
      <c r="V549" s="325">
        <v>293.0892341162244</v>
      </c>
      <c r="W549" s="325">
        <v>350.0830732472328</v>
      </c>
      <c r="X549" s="3">
        <v>35.37908702771543</v>
      </c>
      <c r="Y549" s="325">
        <v>385.46216027494825</v>
      </c>
    </row>
    <row r="550" spans="1:25" ht="15">
      <c r="A550" s="321">
        <v>2019</v>
      </c>
      <c r="B550" s="5" t="s">
        <v>507</v>
      </c>
      <c r="C550" s="5" t="s">
        <v>71</v>
      </c>
      <c r="D550" s="5" t="s">
        <v>60</v>
      </c>
      <c r="E550" s="5" t="s">
        <v>230</v>
      </c>
      <c r="F550" s="5" t="s">
        <v>73</v>
      </c>
      <c r="G550" s="5" t="s">
        <v>83</v>
      </c>
      <c r="H550" s="3">
        <v>7.545265201344035</v>
      </c>
      <c r="I550" s="3">
        <v>0</v>
      </c>
      <c r="J550" s="325">
        <v>7.545265201344035</v>
      </c>
      <c r="K550" s="3">
        <v>0.2031207106906078</v>
      </c>
      <c r="L550" s="3">
        <v>6.138147007383854</v>
      </c>
      <c r="M550" s="325">
        <v>6.341267718074462</v>
      </c>
      <c r="N550" s="3">
        <v>32.67273717313314</v>
      </c>
      <c r="O550" s="3">
        <v>3.65558945112332</v>
      </c>
      <c r="P550" s="3">
        <v>1.087230578456355</v>
      </c>
      <c r="Q550" s="3">
        <v>0.6292240214146613</v>
      </c>
      <c r="R550" s="3">
        <v>1.6280996660992622</v>
      </c>
      <c r="S550" s="3">
        <v>5.132992581545804</v>
      </c>
      <c r="T550" s="3">
        <v>8.438018236461202</v>
      </c>
      <c r="U550" s="3">
        <v>1.2445406987894698</v>
      </c>
      <c r="V550" s="325">
        <v>54.488432407023225</v>
      </c>
      <c r="W550" s="325">
        <v>68.37496532644172</v>
      </c>
      <c r="X550" s="3">
        <v>6.909913770931875</v>
      </c>
      <c r="Y550" s="325">
        <v>75.2848790973736</v>
      </c>
    </row>
    <row r="551" spans="1:25" ht="15">
      <c r="A551" s="321">
        <v>2019</v>
      </c>
      <c r="B551" s="5" t="s">
        <v>507</v>
      </c>
      <c r="C551" s="5" t="s">
        <v>71</v>
      </c>
      <c r="D551" s="5" t="s">
        <v>84</v>
      </c>
      <c r="E551" s="5" t="s">
        <v>231</v>
      </c>
      <c r="F551" s="5" t="s">
        <v>73</v>
      </c>
      <c r="G551" s="5" t="s">
        <v>85</v>
      </c>
      <c r="H551" s="3">
        <v>43.89383002946817</v>
      </c>
      <c r="I551" s="3">
        <v>0</v>
      </c>
      <c r="J551" s="325">
        <v>43.89383002946817</v>
      </c>
      <c r="K551" s="3">
        <v>6.031193394010045</v>
      </c>
      <c r="L551" s="3">
        <v>14.941614045235</v>
      </c>
      <c r="M551" s="325">
        <v>20.972807439245045</v>
      </c>
      <c r="N551" s="3">
        <v>10.316214471136943</v>
      </c>
      <c r="O551" s="3">
        <v>33.0644365919415</v>
      </c>
      <c r="P551" s="3">
        <v>10.195366731996595</v>
      </c>
      <c r="Q551" s="3">
        <v>5.153823172735702</v>
      </c>
      <c r="R551" s="3">
        <v>17.553702446906208</v>
      </c>
      <c r="S551" s="3">
        <v>29.71608378097509</v>
      </c>
      <c r="T551" s="3">
        <v>72.44816413199779</v>
      </c>
      <c r="U551" s="3">
        <v>7.600273873428397</v>
      </c>
      <c r="V551" s="325">
        <v>186.0480652011182</v>
      </c>
      <c r="W551" s="325">
        <v>250.9147026698314</v>
      </c>
      <c r="X551" s="3">
        <v>25.35721884508301</v>
      </c>
      <c r="Y551" s="325">
        <v>276.2719215149144</v>
      </c>
    </row>
    <row r="552" spans="1:25" ht="15">
      <c r="A552" s="321">
        <v>2019</v>
      </c>
      <c r="B552" s="5" t="s">
        <v>507</v>
      </c>
      <c r="C552" s="5" t="s">
        <v>71</v>
      </c>
      <c r="D552" s="5" t="s">
        <v>84</v>
      </c>
      <c r="E552" s="5" t="s">
        <v>232</v>
      </c>
      <c r="F552" s="5" t="s">
        <v>73</v>
      </c>
      <c r="G552" s="5" t="s">
        <v>86</v>
      </c>
      <c r="H552" s="3">
        <v>16.708859211052097</v>
      </c>
      <c r="I552" s="3">
        <v>0</v>
      </c>
      <c r="J552" s="325">
        <v>16.708859211052097</v>
      </c>
      <c r="K552" s="3">
        <v>0.6630205501978887</v>
      </c>
      <c r="L552" s="3">
        <v>5.667801425493716</v>
      </c>
      <c r="M552" s="325">
        <v>6.330821975691604</v>
      </c>
      <c r="N552" s="3">
        <v>2.19976224399835</v>
      </c>
      <c r="O552" s="3">
        <v>7.653118286246706</v>
      </c>
      <c r="P552" s="3">
        <v>2.6505946933222715</v>
      </c>
      <c r="Q552" s="3">
        <v>2.1859463075075882</v>
      </c>
      <c r="R552" s="3">
        <v>8.201672707914206</v>
      </c>
      <c r="S552" s="3">
        <v>8.122446176942614</v>
      </c>
      <c r="T552" s="3">
        <v>18.89449696111423</v>
      </c>
      <c r="U552" s="3">
        <v>2.9378282525666832</v>
      </c>
      <c r="V552" s="325">
        <v>52.845865629612646</v>
      </c>
      <c r="W552" s="325">
        <v>75.88554681635635</v>
      </c>
      <c r="X552" s="3">
        <v>7.668926520950742</v>
      </c>
      <c r="Y552" s="325">
        <v>83.5544733373071</v>
      </c>
    </row>
    <row r="553" spans="1:25" ht="15">
      <c r="A553" s="321">
        <v>2019</v>
      </c>
      <c r="B553" s="5" t="s">
        <v>507</v>
      </c>
      <c r="C553" s="5" t="s">
        <v>71</v>
      </c>
      <c r="D553" s="5" t="s">
        <v>75</v>
      </c>
      <c r="E553" s="5" t="s">
        <v>233</v>
      </c>
      <c r="F553" s="5" t="s">
        <v>73</v>
      </c>
      <c r="G553" s="5" t="s">
        <v>87</v>
      </c>
      <c r="H553" s="3">
        <v>4.24638692997527</v>
      </c>
      <c r="I553" s="3">
        <v>0</v>
      </c>
      <c r="J553" s="325">
        <v>4.24638692997527</v>
      </c>
      <c r="K553" s="3">
        <v>1.3729094111871873</v>
      </c>
      <c r="L553" s="3">
        <v>2.0516488702321674</v>
      </c>
      <c r="M553" s="325">
        <v>3.4245582814193547</v>
      </c>
      <c r="N553" s="3">
        <v>3.349613127169375</v>
      </c>
      <c r="O553" s="3">
        <v>6.3772089462591985</v>
      </c>
      <c r="P553" s="3">
        <v>1.4219889277129216</v>
      </c>
      <c r="Q553" s="3">
        <v>0.9099019942390025</v>
      </c>
      <c r="R553" s="3">
        <v>3.1386723991238177</v>
      </c>
      <c r="S553" s="3">
        <v>4.602952349329146</v>
      </c>
      <c r="T553" s="3">
        <v>9.349624328262582</v>
      </c>
      <c r="U553" s="3">
        <v>1.950954508858679</v>
      </c>
      <c r="V553" s="325">
        <v>31.100916580954724</v>
      </c>
      <c r="W553" s="325">
        <v>38.771861792349355</v>
      </c>
      <c r="X553" s="3">
        <v>3.9182502023151584</v>
      </c>
      <c r="Y553" s="325">
        <v>42.69011199466451</v>
      </c>
    </row>
    <row r="554" spans="1:25" ht="25.5">
      <c r="A554" s="321">
        <v>2019</v>
      </c>
      <c r="B554" s="5" t="s">
        <v>507</v>
      </c>
      <c r="C554" s="5" t="s">
        <v>71</v>
      </c>
      <c r="D554" s="5" t="s">
        <v>75</v>
      </c>
      <c r="E554" s="5" t="s">
        <v>234</v>
      </c>
      <c r="F554" s="5" t="s">
        <v>73</v>
      </c>
      <c r="G554" s="5" t="s">
        <v>88</v>
      </c>
      <c r="H554" s="3">
        <v>104.79428678204698</v>
      </c>
      <c r="I554" s="3">
        <v>1.2305656406302035</v>
      </c>
      <c r="J554" s="325">
        <v>106.02485242267718</v>
      </c>
      <c r="K554" s="3">
        <v>395.4790157616055</v>
      </c>
      <c r="L554" s="3">
        <v>71.4386297172536</v>
      </c>
      <c r="M554" s="325">
        <v>466.91764547885913</v>
      </c>
      <c r="N554" s="3">
        <v>20.88029829625117</v>
      </c>
      <c r="O554" s="3">
        <v>75.43119913103322</v>
      </c>
      <c r="P554" s="3">
        <v>10.93852667756481</v>
      </c>
      <c r="Q554" s="3">
        <v>12.349918564824792</v>
      </c>
      <c r="R554" s="3">
        <v>30.51298125460004</v>
      </c>
      <c r="S554" s="3">
        <v>53.78104535262531</v>
      </c>
      <c r="T554" s="3">
        <v>36.244465296932155</v>
      </c>
      <c r="U554" s="3">
        <v>10.142980645659552</v>
      </c>
      <c r="V554" s="325">
        <v>250.28141521949107</v>
      </c>
      <c r="W554" s="325">
        <v>823.2239131210274</v>
      </c>
      <c r="X554" s="3">
        <v>83.19428356091045</v>
      </c>
      <c r="Y554" s="325">
        <v>906.4181966819378</v>
      </c>
    </row>
    <row r="555" spans="1:25" ht="15">
      <c r="A555" s="321">
        <v>2019</v>
      </c>
      <c r="B555" s="5" t="s">
        <v>507</v>
      </c>
      <c r="C555" s="5" t="s">
        <v>71</v>
      </c>
      <c r="D555" s="5" t="s">
        <v>75</v>
      </c>
      <c r="E555" s="5" t="s">
        <v>235</v>
      </c>
      <c r="F555" s="5" t="s">
        <v>73</v>
      </c>
      <c r="G555" s="5" t="s">
        <v>89</v>
      </c>
      <c r="H555" s="3">
        <v>256.5439140514994</v>
      </c>
      <c r="I555" s="3">
        <v>5.9040076152840015</v>
      </c>
      <c r="J555" s="325">
        <v>262.44792166678343</v>
      </c>
      <c r="K555" s="3">
        <v>164.9218575583033</v>
      </c>
      <c r="L555" s="3">
        <v>112.54582764468151</v>
      </c>
      <c r="M555" s="325">
        <v>277.4676852029848</v>
      </c>
      <c r="N555" s="3">
        <v>46.83215140157307</v>
      </c>
      <c r="O555" s="3">
        <v>106.0153528489479</v>
      </c>
      <c r="P555" s="3">
        <v>15.753571998118408</v>
      </c>
      <c r="Q555" s="3">
        <v>15.335502722252247</v>
      </c>
      <c r="R555" s="3">
        <v>36.43967706204722</v>
      </c>
      <c r="S555" s="3">
        <v>69.53421838643209</v>
      </c>
      <c r="T555" s="3">
        <v>112.08006204072056</v>
      </c>
      <c r="U555" s="3">
        <v>13.921830163285131</v>
      </c>
      <c r="V555" s="325">
        <v>415.9123666233766</v>
      </c>
      <c r="W555" s="325">
        <v>955.8279734931448</v>
      </c>
      <c r="X555" s="3">
        <v>96.59513310390005</v>
      </c>
      <c r="Y555" s="325">
        <v>1052.4231065970448</v>
      </c>
    </row>
    <row r="556" spans="1:25" ht="15">
      <c r="A556" s="321">
        <v>2019</v>
      </c>
      <c r="B556" s="5" t="s">
        <v>507</v>
      </c>
      <c r="C556" s="5" t="s">
        <v>71</v>
      </c>
      <c r="D556" s="5" t="s">
        <v>84</v>
      </c>
      <c r="E556" s="5" t="s">
        <v>236</v>
      </c>
      <c r="F556" s="5" t="s">
        <v>73</v>
      </c>
      <c r="G556" s="5" t="s">
        <v>90</v>
      </c>
      <c r="H556" s="3">
        <v>10.127520112825211</v>
      </c>
      <c r="I556" s="3">
        <v>0.6455168795145312</v>
      </c>
      <c r="J556" s="325">
        <v>10.773036992339742</v>
      </c>
      <c r="K556" s="3">
        <v>6.134841635745985</v>
      </c>
      <c r="L556" s="3">
        <v>0.7494508496747736</v>
      </c>
      <c r="M556" s="325">
        <v>6.884292485420759</v>
      </c>
      <c r="N556" s="3">
        <v>10.017150224883586</v>
      </c>
      <c r="O556" s="3">
        <v>14.25257958731546</v>
      </c>
      <c r="P556" s="3">
        <v>2.2376128061799516</v>
      </c>
      <c r="Q556" s="3">
        <v>1.5531194293506472</v>
      </c>
      <c r="R556" s="3">
        <v>5.74739641657236</v>
      </c>
      <c r="S556" s="3">
        <v>9.248013129901262</v>
      </c>
      <c r="T556" s="3">
        <v>18.630660666315855</v>
      </c>
      <c r="U556" s="3">
        <v>2.38234582366111</v>
      </c>
      <c r="V556" s="325">
        <v>64.06887808418023</v>
      </c>
      <c r="W556" s="325">
        <v>81.72620756194073</v>
      </c>
      <c r="X556" s="3">
        <v>8.25917855142084</v>
      </c>
      <c r="Y556" s="325">
        <v>89.98538611336157</v>
      </c>
    </row>
    <row r="557" spans="1:25" ht="15">
      <c r="A557" s="321">
        <v>2019</v>
      </c>
      <c r="B557" s="5" t="s">
        <v>507</v>
      </c>
      <c r="C557" s="5" t="s">
        <v>71</v>
      </c>
      <c r="D557" s="5" t="s">
        <v>72</v>
      </c>
      <c r="E557" s="5" t="s">
        <v>237</v>
      </c>
      <c r="F557" s="5" t="s">
        <v>73</v>
      </c>
      <c r="G557" s="5" t="s">
        <v>91</v>
      </c>
      <c r="H557" s="3">
        <v>14.108377139338081</v>
      </c>
      <c r="I557" s="3">
        <v>0.6024365289480382</v>
      </c>
      <c r="J557" s="325">
        <v>14.71081366828612</v>
      </c>
      <c r="K557" s="3">
        <v>0.3988034161609559</v>
      </c>
      <c r="L557" s="3">
        <v>10.37239743097098</v>
      </c>
      <c r="M557" s="325">
        <v>10.771200847131935</v>
      </c>
      <c r="N557" s="3">
        <v>5.429505754005775</v>
      </c>
      <c r="O557" s="3">
        <v>27.520468740910715</v>
      </c>
      <c r="P557" s="3">
        <v>4.735882629651163</v>
      </c>
      <c r="Q557" s="3">
        <v>2.67432112359623</v>
      </c>
      <c r="R557" s="3">
        <v>9.179797590685446</v>
      </c>
      <c r="S557" s="3">
        <v>14.712792924245814</v>
      </c>
      <c r="T557" s="3">
        <v>36.194096642958534</v>
      </c>
      <c r="U557" s="3">
        <v>4.5870094069818865</v>
      </c>
      <c r="V557" s="325">
        <v>105.03387481303558</v>
      </c>
      <c r="W557" s="325">
        <v>130.51588932845362</v>
      </c>
      <c r="X557" s="3">
        <v>13.189820816586812</v>
      </c>
      <c r="Y557" s="325">
        <v>143.70571014504043</v>
      </c>
    </row>
    <row r="558" spans="1:25" ht="15">
      <c r="A558" s="321">
        <v>2019</v>
      </c>
      <c r="B558" s="5" t="s">
        <v>507</v>
      </c>
      <c r="C558" s="5" t="s">
        <v>71</v>
      </c>
      <c r="D558" s="5" t="s">
        <v>72</v>
      </c>
      <c r="E558" s="5" t="s">
        <v>238</v>
      </c>
      <c r="F558" s="5" t="s">
        <v>73</v>
      </c>
      <c r="G558" s="5" t="s">
        <v>92</v>
      </c>
      <c r="H558" s="3">
        <v>52.02787064070769</v>
      </c>
      <c r="I558" s="3">
        <v>1.2857895292013737</v>
      </c>
      <c r="J558" s="325">
        <v>53.31366016990906</v>
      </c>
      <c r="K558" s="3">
        <v>82.26585814916662</v>
      </c>
      <c r="L558" s="3">
        <v>53.543181911924094</v>
      </c>
      <c r="M558" s="325">
        <v>135.8090400610907</v>
      </c>
      <c r="N558" s="3">
        <v>27.924732709996782</v>
      </c>
      <c r="O558" s="3">
        <v>123.23154028893592</v>
      </c>
      <c r="P558" s="3">
        <v>20.583943203137757</v>
      </c>
      <c r="Q558" s="3">
        <v>21.568410994258482</v>
      </c>
      <c r="R558" s="3">
        <v>44.68964130461288</v>
      </c>
      <c r="S558" s="3">
        <v>60.304491780116216</v>
      </c>
      <c r="T558" s="3">
        <v>106.48366188685851</v>
      </c>
      <c r="U558" s="3">
        <v>17.392916258004004</v>
      </c>
      <c r="V558" s="325">
        <v>422.1793384259205</v>
      </c>
      <c r="W558" s="325">
        <v>611.3020386569203</v>
      </c>
      <c r="X558" s="3">
        <v>61.777645589250156</v>
      </c>
      <c r="Y558" s="325">
        <v>673.0796842461705</v>
      </c>
    </row>
    <row r="559" spans="1:25" ht="15">
      <c r="A559" s="321">
        <v>2019</v>
      </c>
      <c r="B559" s="5" t="s">
        <v>507</v>
      </c>
      <c r="C559" s="5" t="s">
        <v>93</v>
      </c>
      <c r="D559" s="5" t="s">
        <v>94</v>
      </c>
      <c r="E559" s="5" t="s">
        <v>239</v>
      </c>
      <c r="F559" s="5" t="s">
        <v>95</v>
      </c>
      <c r="G559" s="5" t="s">
        <v>96</v>
      </c>
      <c r="H559" s="3">
        <v>8.551957595646469</v>
      </c>
      <c r="I559" s="3">
        <v>0.4882691973341249</v>
      </c>
      <c r="J559" s="325">
        <v>9.040226792980594</v>
      </c>
      <c r="K559" s="3">
        <v>0.3730801709834302</v>
      </c>
      <c r="L559" s="3">
        <v>2.327481046291849</v>
      </c>
      <c r="M559" s="325">
        <v>2.7005612172752795</v>
      </c>
      <c r="N559" s="3">
        <v>3.0963368022566375</v>
      </c>
      <c r="O559" s="3">
        <v>2.0866387300887554</v>
      </c>
      <c r="P559" s="3">
        <v>0.6859436509016547</v>
      </c>
      <c r="Q559" s="3">
        <v>0.24557630042008485</v>
      </c>
      <c r="R559" s="3">
        <v>1.369022721506605</v>
      </c>
      <c r="S559" s="3">
        <v>2.965512553902561</v>
      </c>
      <c r="T559" s="3">
        <v>8.80539172182956</v>
      </c>
      <c r="U559" s="3">
        <v>0.8220729203038469</v>
      </c>
      <c r="V559" s="325">
        <v>20.076495401209705</v>
      </c>
      <c r="W559" s="325">
        <v>31.817283411465578</v>
      </c>
      <c r="X559" s="3">
        <v>3.2154266367650632</v>
      </c>
      <c r="Y559" s="325">
        <v>35.03271004823064</v>
      </c>
    </row>
    <row r="560" spans="1:25" ht="15">
      <c r="A560" s="321">
        <v>2019</v>
      </c>
      <c r="B560" s="5" t="s">
        <v>507</v>
      </c>
      <c r="C560" s="5" t="s">
        <v>93</v>
      </c>
      <c r="D560" s="5" t="s">
        <v>97</v>
      </c>
      <c r="E560" s="5" t="s">
        <v>240</v>
      </c>
      <c r="F560" s="5" t="s">
        <v>95</v>
      </c>
      <c r="G560" s="5" t="s">
        <v>98</v>
      </c>
      <c r="H560" s="3">
        <v>50.46194899994608</v>
      </c>
      <c r="I560" s="3">
        <v>0.689871550905373</v>
      </c>
      <c r="J560" s="325">
        <v>51.151820550851454</v>
      </c>
      <c r="K560" s="3">
        <v>0.7008535315073187</v>
      </c>
      <c r="L560" s="3">
        <v>8.961354245978466</v>
      </c>
      <c r="M560" s="325">
        <v>9.662207777485785</v>
      </c>
      <c r="N560" s="3">
        <v>1.7895421220881422</v>
      </c>
      <c r="O560" s="3">
        <v>9.483427451177015</v>
      </c>
      <c r="P560" s="3">
        <v>2.3716376230466327</v>
      </c>
      <c r="Q560" s="3">
        <v>1.5885825580764177</v>
      </c>
      <c r="R560" s="3">
        <v>5.465596427662891</v>
      </c>
      <c r="S560" s="3">
        <v>9.472942971265233</v>
      </c>
      <c r="T560" s="3">
        <v>16.477379676582686</v>
      </c>
      <c r="U560" s="3">
        <v>2.8783616658449795</v>
      </c>
      <c r="V560" s="325">
        <v>49.527470495744</v>
      </c>
      <c r="W560" s="325">
        <v>110.34149882408124</v>
      </c>
      <c r="X560" s="3">
        <v>11.151014681903323</v>
      </c>
      <c r="Y560" s="325">
        <v>121.49251350598456</v>
      </c>
    </row>
    <row r="561" spans="1:25" ht="15">
      <c r="A561" s="321">
        <v>2019</v>
      </c>
      <c r="B561" s="5" t="s">
        <v>507</v>
      </c>
      <c r="C561" s="5" t="s">
        <v>93</v>
      </c>
      <c r="D561" s="5" t="s">
        <v>97</v>
      </c>
      <c r="E561" s="5" t="s">
        <v>241</v>
      </c>
      <c r="F561" s="5" t="s">
        <v>95</v>
      </c>
      <c r="G561" s="5" t="s">
        <v>99</v>
      </c>
      <c r="H561" s="3">
        <v>13.812102036343921</v>
      </c>
      <c r="I561" s="3">
        <v>0</v>
      </c>
      <c r="J561" s="325">
        <v>13.812102036343921</v>
      </c>
      <c r="K561" s="3">
        <v>1.371153790951923</v>
      </c>
      <c r="L561" s="3">
        <v>3.252318423071503</v>
      </c>
      <c r="M561" s="325">
        <v>4.623472214023426</v>
      </c>
      <c r="N561" s="3">
        <v>1.3342379404195324</v>
      </c>
      <c r="O561" s="3">
        <v>7.449996003989452</v>
      </c>
      <c r="P561" s="3">
        <v>1.7524499132734879</v>
      </c>
      <c r="Q561" s="3">
        <v>1.0062170134141397</v>
      </c>
      <c r="R561" s="3">
        <v>4.83538206553314</v>
      </c>
      <c r="S561" s="3">
        <v>5.703702847253499</v>
      </c>
      <c r="T561" s="3">
        <v>12.887425713036166</v>
      </c>
      <c r="U561" s="3">
        <v>2.6562739234221393</v>
      </c>
      <c r="V561" s="325">
        <v>37.62568542034156</v>
      </c>
      <c r="W561" s="325">
        <v>56.061259670708914</v>
      </c>
      <c r="X561" s="3">
        <v>5.665501523327481</v>
      </c>
      <c r="Y561" s="325">
        <v>61.72676119403639</v>
      </c>
    </row>
    <row r="562" spans="1:25" ht="15">
      <c r="A562" s="321">
        <v>2019</v>
      </c>
      <c r="B562" s="5" t="s">
        <v>507</v>
      </c>
      <c r="C562" s="5" t="s">
        <v>93</v>
      </c>
      <c r="D562" s="5" t="s">
        <v>97</v>
      </c>
      <c r="E562" s="5" t="s">
        <v>242</v>
      </c>
      <c r="F562" s="5" t="s">
        <v>95</v>
      </c>
      <c r="G562" s="5" t="s">
        <v>100</v>
      </c>
      <c r="H562" s="3">
        <v>6.147692448381609</v>
      </c>
      <c r="I562" s="3">
        <v>10.998251050019253</v>
      </c>
      <c r="J562" s="325">
        <v>17.14594349840086</v>
      </c>
      <c r="K562" s="3">
        <v>5.335155917887431</v>
      </c>
      <c r="L562" s="3">
        <v>1.302170889188857</v>
      </c>
      <c r="M562" s="325">
        <v>6.637326807076288</v>
      </c>
      <c r="N562" s="3">
        <v>8.248342381132431</v>
      </c>
      <c r="O562" s="3">
        <v>12.034074412203134</v>
      </c>
      <c r="P562" s="3">
        <v>2.895894473403002</v>
      </c>
      <c r="Q562" s="3">
        <v>1.188321688371016</v>
      </c>
      <c r="R562" s="3">
        <v>8.933059566322193</v>
      </c>
      <c r="S562" s="3">
        <v>8.99409697188324</v>
      </c>
      <c r="T562" s="3">
        <v>17.22636424055142</v>
      </c>
      <c r="U562" s="3">
        <v>3.6861145814516347</v>
      </c>
      <c r="V562" s="325">
        <v>63.20626831531806</v>
      </c>
      <c r="W562" s="325">
        <v>86.9895386207952</v>
      </c>
      <c r="X562" s="3">
        <v>8.791086152264441</v>
      </c>
      <c r="Y562" s="325">
        <v>95.78062477305964</v>
      </c>
    </row>
    <row r="563" spans="1:25" ht="15">
      <c r="A563" s="321">
        <v>2019</v>
      </c>
      <c r="B563" s="5" t="s">
        <v>507</v>
      </c>
      <c r="C563" s="5" t="s">
        <v>93</v>
      </c>
      <c r="D563" s="5" t="s">
        <v>97</v>
      </c>
      <c r="E563" s="5" t="s">
        <v>243</v>
      </c>
      <c r="F563" s="5" t="s">
        <v>95</v>
      </c>
      <c r="G563" s="5" t="s">
        <v>101</v>
      </c>
      <c r="H563" s="3">
        <v>30.710176342806196</v>
      </c>
      <c r="I563" s="3">
        <v>0</v>
      </c>
      <c r="J563" s="325">
        <v>30.710176342806196</v>
      </c>
      <c r="K563" s="3">
        <v>2.3350668869571685</v>
      </c>
      <c r="L563" s="3">
        <v>5.841554641407907</v>
      </c>
      <c r="M563" s="325">
        <v>8.176621528365075</v>
      </c>
      <c r="N563" s="3">
        <v>1.8110477789634951</v>
      </c>
      <c r="O563" s="3">
        <v>10.198034594215352</v>
      </c>
      <c r="P563" s="3">
        <v>3.210650899347489</v>
      </c>
      <c r="Q563" s="3">
        <v>2.1353217720123814</v>
      </c>
      <c r="R563" s="3">
        <v>6.992773288668834</v>
      </c>
      <c r="S563" s="3">
        <v>9.822780563573762</v>
      </c>
      <c r="T563" s="3">
        <v>22.426232952353196</v>
      </c>
      <c r="U563" s="3">
        <v>3.5173749192523713</v>
      </c>
      <c r="V563" s="325">
        <v>60.11421676838688</v>
      </c>
      <c r="W563" s="325">
        <v>99.00101463955815</v>
      </c>
      <c r="X563" s="3">
        <v>10.004955338961802</v>
      </c>
      <c r="Y563" s="325">
        <v>109.00596997851996</v>
      </c>
    </row>
    <row r="564" spans="1:25" ht="15">
      <c r="A564" s="321">
        <v>2019</v>
      </c>
      <c r="B564" s="5" t="s">
        <v>507</v>
      </c>
      <c r="C564" s="5" t="s">
        <v>93</v>
      </c>
      <c r="D564" s="5" t="s">
        <v>94</v>
      </c>
      <c r="E564" s="5" t="s">
        <v>244</v>
      </c>
      <c r="F564" s="5" t="s">
        <v>95</v>
      </c>
      <c r="G564" s="5" t="s">
        <v>102</v>
      </c>
      <c r="H564" s="3">
        <v>33.232940588612884</v>
      </c>
      <c r="I564" s="3">
        <v>0</v>
      </c>
      <c r="J564" s="325">
        <v>33.232940588612884</v>
      </c>
      <c r="K564" s="3">
        <v>1.8469565335620384</v>
      </c>
      <c r="L564" s="3">
        <v>17.949310915265187</v>
      </c>
      <c r="M564" s="325">
        <v>19.796267448827226</v>
      </c>
      <c r="N564" s="3">
        <v>9.006538953265522</v>
      </c>
      <c r="O564" s="3">
        <v>24.89942940657367</v>
      </c>
      <c r="P564" s="3">
        <v>4.7709871286133</v>
      </c>
      <c r="Q564" s="3">
        <v>2.577175142228368</v>
      </c>
      <c r="R564" s="3">
        <v>11.468099989412845</v>
      </c>
      <c r="S564" s="3">
        <v>17.09347134215175</v>
      </c>
      <c r="T564" s="3">
        <v>40.299857938572465</v>
      </c>
      <c r="U564" s="3">
        <v>5.292605318433086</v>
      </c>
      <c r="V564" s="325">
        <v>115.40816521925103</v>
      </c>
      <c r="W564" s="325">
        <v>168.43737325669113</v>
      </c>
      <c r="X564" s="3">
        <v>17.022132580971242</v>
      </c>
      <c r="Y564" s="325">
        <v>185.45950583766236</v>
      </c>
    </row>
    <row r="565" spans="1:25" ht="15">
      <c r="A565" s="321">
        <v>2019</v>
      </c>
      <c r="B565" s="5" t="s">
        <v>507</v>
      </c>
      <c r="C565" s="5" t="s">
        <v>93</v>
      </c>
      <c r="D565" s="5" t="s">
        <v>94</v>
      </c>
      <c r="E565" s="5" t="s">
        <v>245</v>
      </c>
      <c r="F565" s="5" t="s">
        <v>95</v>
      </c>
      <c r="G565" s="5" t="s">
        <v>103</v>
      </c>
      <c r="H565" s="3">
        <v>73.05207915978093</v>
      </c>
      <c r="I565" s="3">
        <v>27.593418637101394</v>
      </c>
      <c r="J565" s="325">
        <v>100.64549779688232</v>
      </c>
      <c r="K565" s="3">
        <v>2.265444361668649</v>
      </c>
      <c r="L565" s="3">
        <v>21.053879944479977</v>
      </c>
      <c r="M565" s="325">
        <v>23.319324306148626</v>
      </c>
      <c r="N565" s="3">
        <v>6.593183288219631</v>
      </c>
      <c r="O565" s="3">
        <v>49.07639896408056</v>
      </c>
      <c r="P565" s="3">
        <v>8.847968394744306</v>
      </c>
      <c r="Q565" s="3">
        <v>5.839326363863886</v>
      </c>
      <c r="R565" s="3">
        <v>16.332630999126906</v>
      </c>
      <c r="S565" s="3">
        <v>28.995064728370405</v>
      </c>
      <c r="T565" s="3">
        <v>52.32720286734483</v>
      </c>
      <c r="U565" s="3">
        <v>6.449871107514494</v>
      </c>
      <c r="V565" s="325">
        <v>174.46164671326503</v>
      </c>
      <c r="W565" s="325">
        <v>298.42646881629594</v>
      </c>
      <c r="X565" s="3">
        <v>30.15871608328037</v>
      </c>
      <c r="Y565" s="325">
        <v>328.5851848995763</v>
      </c>
    </row>
    <row r="566" spans="1:25" ht="15">
      <c r="A566" s="321">
        <v>2019</v>
      </c>
      <c r="B566" s="5" t="s">
        <v>507</v>
      </c>
      <c r="C566" s="5" t="s">
        <v>93</v>
      </c>
      <c r="D566" s="5" t="s">
        <v>97</v>
      </c>
      <c r="E566" s="5" t="s">
        <v>246</v>
      </c>
      <c r="F566" s="5" t="s">
        <v>95</v>
      </c>
      <c r="G566" s="5" t="s">
        <v>104</v>
      </c>
      <c r="H566" s="3">
        <v>124.83257327688594</v>
      </c>
      <c r="I566" s="3">
        <v>0</v>
      </c>
      <c r="J566" s="325">
        <v>124.83257327688594</v>
      </c>
      <c r="K566" s="3">
        <v>8.57718489546226</v>
      </c>
      <c r="L566" s="3">
        <v>12.337384775632295</v>
      </c>
      <c r="M566" s="325">
        <v>20.914569671094554</v>
      </c>
      <c r="N566" s="3">
        <v>4.23624481413518</v>
      </c>
      <c r="O566" s="3">
        <v>19.317575031622173</v>
      </c>
      <c r="P566" s="3">
        <v>5.642969397578201</v>
      </c>
      <c r="Q566" s="3">
        <v>2.351206823900123</v>
      </c>
      <c r="R566" s="3">
        <v>13.522514989603916</v>
      </c>
      <c r="S566" s="3">
        <v>15.276326263939957</v>
      </c>
      <c r="T566" s="3">
        <v>26.562057600314223</v>
      </c>
      <c r="U566" s="3">
        <v>6.070017221809496</v>
      </c>
      <c r="V566" s="325">
        <v>92.97891214290327</v>
      </c>
      <c r="W566" s="325">
        <v>238.72605509088376</v>
      </c>
      <c r="X566" s="3">
        <v>24.125444856566833</v>
      </c>
      <c r="Y566" s="325">
        <v>262.8514999474506</v>
      </c>
    </row>
    <row r="567" spans="1:25" ht="15">
      <c r="A567" s="321">
        <v>2019</v>
      </c>
      <c r="B567" s="5" t="s">
        <v>507</v>
      </c>
      <c r="C567" s="5" t="s">
        <v>93</v>
      </c>
      <c r="D567" s="5" t="s">
        <v>94</v>
      </c>
      <c r="E567" s="5" t="s">
        <v>247</v>
      </c>
      <c r="F567" s="5" t="s">
        <v>95</v>
      </c>
      <c r="G567" s="5" t="s">
        <v>105</v>
      </c>
      <c r="H567" s="3">
        <v>33.81500776307762</v>
      </c>
      <c r="I567" s="3">
        <v>4.355753415832254</v>
      </c>
      <c r="J567" s="325">
        <v>38.17076117890987</v>
      </c>
      <c r="K567" s="3">
        <v>2.996341250622946</v>
      </c>
      <c r="L567" s="3">
        <v>18.46322274017399</v>
      </c>
      <c r="M567" s="325">
        <v>21.459563990796937</v>
      </c>
      <c r="N567" s="3">
        <v>15.239271225682058</v>
      </c>
      <c r="O567" s="3">
        <v>44.61540217193236</v>
      </c>
      <c r="P567" s="3">
        <v>8.322140263597552</v>
      </c>
      <c r="Q567" s="3">
        <v>6.049103804269812</v>
      </c>
      <c r="R567" s="3">
        <v>12.476505553894853</v>
      </c>
      <c r="S567" s="3">
        <v>21.351538239450786</v>
      </c>
      <c r="T567" s="3">
        <v>45.31249194562179</v>
      </c>
      <c r="U567" s="3">
        <v>5.964497769713755</v>
      </c>
      <c r="V567" s="325">
        <v>159.33095097416296</v>
      </c>
      <c r="W567" s="325">
        <v>218.96127614386978</v>
      </c>
      <c r="X567" s="3">
        <v>22.1280337050824</v>
      </c>
      <c r="Y567" s="325">
        <v>241.08930984895218</v>
      </c>
    </row>
    <row r="568" spans="1:25" ht="15">
      <c r="A568" s="321">
        <v>2019</v>
      </c>
      <c r="B568" s="5" t="s">
        <v>507</v>
      </c>
      <c r="C568" s="5" t="s">
        <v>93</v>
      </c>
      <c r="D568" s="5" t="s">
        <v>97</v>
      </c>
      <c r="E568" s="5" t="s">
        <v>248</v>
      </c>
      <c r="F568" s="5" t="s">
        <v>95</v>
      </c>
      <c r="G568" s="5" t="s">
        <v>106</v>
      </c>
      <c r="H568" s="3">
        <v>11.69123722349567</v>
      </c>
      <c r="I568" s="3">
        <v>0</v>
      </c>
      <c r="J568" s="325">
        <v>11.69123722349567</v>
      </c>
      <c r="K568" s="3">
        <v>0.8593481102214847</v>
      </c>
      <c r="L568" s="3">
        <v>3.8346247889607086</v>
      </c>
      <c r="M568" s="325">
        <v>4.693972899182193</v>
      </c>
      <c r="N568" s="3">
        <v>1.686249960535123</v>
      </c>
      <c r="O568" s="3">
        <v>10.03888054662445</v>
      </c>
      <c r="P568" s="3">
        <v>1.6123423208240846</v>
      </c>
      <c r="Q568" s="3">
        <v>0.7206873085016671</v>
      </c>
      <c r="R568" s="3">
        <v>4.531003030173799</v>
      </c>
      <c r="S568" s="3">
        <v>6.6830557080129935</v>
      </c>
      <c r="T568" s="3">
        <v>13.303959679049719</v>
      </c>
      <c r="U568" s="3">
        <v>2.9401134707316188</v>
      </c>
      <c r="V568" s="325">
        <v>41.51629202445345</v>
      </c>
      <c r="W568" s="325">
        <v>57.90150214713131</v>
      </c>
      <c r="X568" s="3">
        <v>5.851474807101383</v>
      </c>
      <c r="Y568" s="325">
        <v>63.75297695423269</v>
      </c>
    </row>
    <row r="569" spans="1:25" ht="15">
      <c r="A569" s="321">
        <v>2019</v>
      </c>
      <c r="B569" s="5" t="s">
        <v>507</v>
      </c>
      <c r="C569" s="5" t="s">
        <v>93</v>
      </c>
      <c r="D569" s="5" t="s">
        <v>97</v>
      </c>
      <c r="E569" s="5" t="s">
        <v>249</v>
      </c>
      <c r="F569" s="5" t="s">
        <v>95</v>
      </c>
      <c r="G569" s="5" t="s">
        <v>107</v>
      </c>
      <c r="H569" s="3">
        <v>14.681395317372367</v>
      </c>
      <c r="I569" s="3">
        <v>0</v>
      </c>
      <c r="J569" s="325">
        <v>14.681395317372367</v>
      </c>
      <c r="K569" s="3">
        <v>1.067506707205158</v>
      </c>
      <c r="L569" s="3">
        <v>3.7771492924819974</v>
      </c>
      <c r="M569" s="325">
        <v>4.844655999687156</v>
      </c>
      <c r="N569" s="3">
        <v>1.9181486763974793</v>
      </c>
      <c r="O569" s="3">
        <v>7.779643140824409</v>
      </c>
      <c r="P569" s="3">
        <v>1.7840532473305095</v>
      </c>
      <c r="Q569" s="3">
        <v>1.1579876510444997</v>
      </c>
      <c r="R569" s="3">
        <v>4.565841540774129</v>
      </c>
      <c r="S569" s="3">
        <v>6.062208377328051</v>
      </c>
      <c r="T569" s="3">
        <v>13.332591342706797</v>
      </c>
      <c r="U569" s="3">
        <v>1.9334469995558725</v>
      </c>
      <c r="V569" s="325">
        <v>38.53392097596175</v>
      </c>
      <c r="W569" s="325">
        <v>58.059972293021275</v>
      </c>
      <c r="X569" s="3">
        <v>5.867489660463847</v>
      </c>
      <c r="Y569" s="325">
        <v>63.92746195348512</v>
      </c>
    </row>
    <row r="570" spans="1:25" ht="15">
      <c r="A570" s="321">
        <v>2019</v>
      </c>
      <c r="B570" s="5" t="s">
        <v>507</v>
      </c>
      <c r="C570" s="5" t="s">
        <v>93</v>
      </c>
      <c r="D570" s="5" t="s">
        <v>97</v>
      </c>
      <c r="E570" s="5" t="s">
        <v>250</v>
      </c>
      <c r="F570" s="5" t="s">
        <v>95</v>
      </c>
      <c r="G570" s="5" t="s">
        <v>108</v>
      </c>
      <c r="H570" s="3">
        <v>23.56829836716353</v>
      </c>
      <c r="I570" s="3">
        <v>0</v>
      </c>
      <c r="J570" s="325">
        <v>23.56829836716353</v>
      </c>
      <c r="K570" s="3">
        <v>0.31663792245741607</v>
      </c>
      <c r="L570" s="3">
        <v>8.787764828237982</v>
      </c>
      <c r="M570" s="325">
        <v>9.104402750695398</v>
      </c>
      <c r="N570" s="3">
        <v>2.851498257242425</v>
      </c>
      <c r="O570" s="3">
        <v>14.698205679258683</v>
      </c>
      <c r="P570" s="3">
        <v>3.3754943049495196</v>
      </c>
      <c r="Q570" s="3">
        <v>8.614506459403028</v>
      </c>
      <c r="R570" s="3">
        <v>5.390696977162809</v>
      </c>
      <c r="S570" s="3">
        <v>11.210731245385713</v>
      </c>
      <c r="T570" s="3">
        <v>22.792356440742914</v>
      </c>
      <c r="U570" s="3">
        <v>6.292889529584542</v>
      </c>
      <c r="V570" s="325">
        <v>75.22637889372963</v>
      </c>
      <c r="W570" s="325">
        <v>107.89908001158855</v>
      </c>
      <c r="X570" s="3">
        <v>10.904185988005626</v>
      </c>
      <c r="Y570" s="325">
        <v>118.80326599959417</v>
      </c>
    </row>
    <row r="571" spans="1:25" ht="15">
      <c r="A571" s="321">
        <v>2019</v>
      </c>
      <c r="B571" s="5" t="s">
        <v>507</v>
      </c>
      <c r="C571" s="5" t="s">
        <v>93</v>
      </c>
      <c r="D571" s="5" t="s">
        <v>97</v>
      </c>
      <c r="E571" s="5" t="s">
        <v>251</v>
      </c>
      <c r="F571" s="5" t="s">
        <v>95</v>
      </c>
      <c r="G571" s="5" t="s">
        <v>109</v>
      </c>
      <c r="H571" s="3">
        <v>6.393373471329244</v>
      </c>
      <c r="I571" s="3">
        <v>0.07586850213850305</v>
      </c>
      <c r="J571" s="325">
        <v>6.469241973467747</v>
      </c>
      <c r="K571" s="3">
        <v>0.15391525228350447</v>
      </c>
      <c r="L571" s="3">
        <v>3.01741577061806</v>
      </c>
      <c r="M571" s="325">
        <v>3.1713310229015645</v>
      </c>
      <c r="N571" s="3">
        <v>2.8845973147946036</v>
      </c>
      <c r="O571" s="3">
        <v>6.690917926168957</v>
      </c>
      <c r="P571" s="3">
        <v>1.419287816559197</v>
      </c>
      <c r="Q571" s="3">
        <v>0.33417396675035044</v>
      </c>
      <c r="R571" s="3">
        <v>3.5928953775506445</v>
      </c>
      <c r="S571" s="3">
        <v>4.342753977860294</v>
      </c>
      <c r="T571" s="3">
        <v>7.928809442225869</v>
      </c>
      <c r="U571" s="3">
        <v>1.6700440640139245</v>
      </c>
      <c r="V571" s="325">
        <v>28.863479885923844</v>
      </c>
      <c r="W571" s="325">
        <v>38.50405288229315</v>
      </c>
      <c r="X571" s="3">
        <v>3.891185669752099</v>
      </c>
      <c r="Y571" s="325">
        <v>42.39523855204525</v>
      </c>
    </row>
    <row r="572" spans="1:25" ht="15">
      <c r="A572" s="321">
        <v>2019</v>
      </c>
      <c r="B572" s="5" t="s">
        <v>507</v>
      </c>
      <c r="C572" s="5" t="s">
        <v>93</v>
      </c>
      <c r="D572" s="5" t="s">
        <v>94</v>
      </c>
      <c r="E572" s="5" t="s">
        <v>252</v>
      </c>
      <c r="F572" s="5" t="s">
        <v>95</v>
      </c>
      <c r="G572" s="5" t="s">
        <v>110</v>
      </c>
      <c r="H572" s="3">
        <v>15.485459667122242</v>
      </c>
      <c r="I572" s="3">
        <v>0</v>
      </c>
      <c r="J572" s="325">
        <v>15.485459667122242</v>
      </c>
      <c r="K572" s="3">
        <v>0.7836306306741557</v>
      </c>
      <c r="L572" s="3">
        <v>5.607959752074422</v>
      </c>
      <c r="M572" s="325">
        <v>6.3915903827485785</v>
      </c>
      <c r="N572" s="3">
        <v>1.4497361352172795</v>
      </c>
      <c r="O572" s="3">
        <v>5.180584410646691</v>
      </c>
      <c r="P572" s="3">
        <v>2.711481555702427</v>
      </c>
      <c r="Q572" s="3">
        <v>1.636047052692925</v>
      </c>
      <c r="R572" s="3">
        <v>5.676691916257063</v>
      </c>
      <c r="S572" s="3">
        <v>9.997809496219856</v>
      </c>
      <c r="T572" s="3">
        <v>26.736409052848888</v>
      </c>
      <c r="U572" s="3">
        <v>2.340365502275013</v>
      </c>
      <c r="V572" s="325">
        <v>55.72912512186014</v>
      </c>
      <c r="W572" s="325">
        <v>77.60617517173097</v>
      </c>
      <c r="X572" s="3">
        <v>7.842811707008177</v>
      </c>
      <c r="Y572" s="325">
        <v>85.44898687873915</v>
      </c>
    </row>
    <row r="573" spans="1:25" ht="15">
      <c r="A573" s="321">
        <v>2019</v>
      </c>
      <c r="B573" s="5" t="s">
        <v>507</v>
      </c>
      <c r="C573" s="5" t="s">
        <v>93</v>
      </c>
      <c r="D573" s="5" t="s">
        <v>97</v>
      </c>
      <c r="E573" s="5" t="s">
        <v>253</v>
      </c>
      <c r="F573" s="5" t="s">
        <v>95</v>
      </c>
      <c r="G573" s="5" t="s">
        <v>111</v>
      </c>
      <c r="H573" s="3">
        <v>15.671247867194737</v>
      </c>
      <c r="I573" s="3">
        <v>0</v>
      </c>
      <c r="J573" s="325">
        <v>15.671247867194737</v>
      </c>
      <c r="K573" s="3">
        <v>5.198079594431901</v>
      </c>
      <c r="L573" s="3">
        <v>2.0983439314521384</v>
      </c>
      <c r="M573" s="325">
        <v>7.296423525884039</v>
      </c>
      <c r="N573" s="3">
        <v>3.0444878212952773</v>
      </c>
      <c r="O573" s="3">
        <v>8.777015639109631</v>
      </c>
      <c r="P573" s="3">
        <v>3.413550225196359</v>
      </c>
      <c r="Q573" s="3">
        <v>1.932335104789731</v>
      </c>
      <c r="R573" s="3">
        <v>7.6111707326549185</v>
      </c>
      <c r="S573" s="3">
        <v>9.483238574235738</v>
      </c>
      <c r="T573" s="3">
        <v>26.028270304805</v>
      </c>
      <c r="U573" s="3">
        <v>2.6601473427011966</v>
      </c>
      <c r="V573" s="325">
        <v>62.950215744787855</v>
      </c>
      <c r="W573" s="325">
        <v>85.91788713786663</v>
      </c>
      <c r="X573" s="3">
        <v>8.68278599731483</v>
      </c>
      <c r="Y573" s="325">
        <v>94.60067313518147</v>
      </c>
    </row>
    <row r="574" spans="1:25" ht="15">
      <c r="A574" s="321">
        <v>2019</v>
      </c>
      <c r="B574" s="5" t="s">
        <v>507</v>
      </c>
      <c r="C574" s="5" t="s">
        <v>93</v>
      </c>
      <c r="D574" s="5" t="s">
        <v>97</v>
      </c>
      <c r="E574" s="5" t="s">
        <v>254</v>
      </c>
      <c r="F574" s="5" t="s">
        <v>95</v>
      </c>
      <c r="G574" s="5" t="s">
        <v>112</v>
      </c>
      <c r="H574" s="3">
        <v>15.821460019032418</v>
      </c>
      <c r="I574" s="3">
        <v>0</v>
      </c>
      <c r="J574" s="325">
        <v>15.821460019032418</v>
      </c>
      <c r="K574" s="3">
        <v>1.9701416704631884</v>
      </c>
      <c r="L574" s="3">
        <v>15.574458368672907</v>
      </c>
      <c r="M574" s="325">
        <v>17.544600039136096</v>
      </c>
      <c r="N574" s="3">
        <v>12.671968158556925</v>
      </c>
      <c r="O574" s="3">
        <v>60.086233697918686</v>
      </c>
      <c r="P574" s="3">
        <v>6.6622922583222435</v>
      </c>
      <c r="Q574" s="3">
        <v>3.1667101335119368</v>
      </c>
      <c r="R574" s="3">
        <v>31.918828747317257</v>
      </c>
      <c r="S574" s="3">
        <v>23.31132401283828</v>
      </c>
      <c r="T574" s="3">
        <v>34.288495102590765</v>
      </c>
      <c r="U574" s="3">
        <v>6.7020603087468835</v>
      </c>
      <c r="V574" s="325">
        <v>178.80791241980296</v>
      </c>
      <c r="W574" s="325">
        <v>212.1739724779715</v>
      </c>
      <c r="X574" s="3">
        <v>21.442114774892467</v>
      </c>
      <c r="Y574" s="325">
        <v>233.61608725286396</v>
      </c>
    </row>
    <row r="575" spans="1:25" ht="15">
      <c r="A575" s="321">
        <v>2019</v>
      </c>
      <c r="B575" s="5" t="s">
        <v>507</v>
      </c>
      <c r="C575" s="5" t="s">
        <v>93</v>
      </c>
      <c r="D575" s="5" t="s">
        <v>97</v>
      </c>
      <c r="E575" s="5" t="s">
        <v>255</v>
      </c>
      <c r="F575" s="5" t="s">
        <v>95</v>
      </c>
      <c r="G575" s="5" t="s">
        <v>113</v>
      </c>
      <c r="H575" s="3">
        <v>89.67917551885077</v>
      </c>
      <c r="I575" s="3">
        <v>2.479168496551466</v>
      </c>
      <c r="J575" s="325">
        <v>92.15834401540224</v>
      </c>
      <c r="K575" s="3">
        <v>6.915901058091848</v>
      </c>
      <c r="L575" s="3">
        <v>25.913220041736842</v>
      </c>
      <c r="M575" s="325">
        <v>32.82912109982869</v>
      </c>
      <c r="N575" s="3">
        <v>19.137025068694317</v>
      </c>
      <c r="O575" s="3">
        <v>84.45718539728782</v>
      </c>
      <c r="P575" s="3">
        <v>10.183320406941645</v>
      </c>
      <c r="Q575" s="3">
        <v>10.269687470500424</v>
      </c>
      <c r="R575" s="3">
        <v>30.7084924731141</v>
      </c>
      <c r="S575" s="3">
        <v>37.44048524817812</v>
      </c>
      <c r="T575" s="3">
        <v>78.71183556932053</v>
      </c>
      <c r="U575" s="3">
        <v>10.189818353344473</v>
      </c>
      <c r="V575" s="325">
        <v>281.0978499873815</v>
      </c>
      <c r="W575" s="325">
        <v>406.0853151026124</v>
      </c>
      <c r="X575" s="3">
        <v>41.03862426260887</v>
      </c>
      <c r="Y575" s="325">
        <v>447.1239393652213</v>
      </c>
    </row>
    <row r="576" spans="1:25" ht="15">
      <c r="A576" s="321">
        <v>2019</v>
      </c>
      <c r="B576" s="5" t="s">
        <v>507</v>
      </c>
      <c r="C576" s="5" t="s">
        <v>93</v>
      </c>
      <c r="D576" s="5" t="s">
        <v>97</v>
      </c>
      <c r="E576" s="5" t="s">
        <v>256</v>
      </c>
      <c r="F576" s="5" t="s">
        <v>95</v>
      </c>
      <c r="G576" s="5" t="s">
        <v>114</v>
      </c>
      <c r="H576" s="3">
        <v>20.036013398210734</v>
      </c>
      <c r="I576" s="3">
        <v>0.2397169506100063</v>
      </c>
      <c r="J576" s="325">
        <v>20.27573034882074</v>
      </c>
      <c r="K576" s="3">
        <v>1.0583137285983333</v>
      </c>
      <c r="L576" s="3">
        <v>13.848024307960056</v>
      </c>
      <c r="M576" s="325">
        <v>14.90633803655839</v>
      </c>
      <c r="N576" s="3">
        <v>8.837008907839355</v>
      </c>
      <c r="O576" s="3">
        <v>37.21642076732498</v>
      </c>
      <c r="P576" s="3">
        <v>6.380413198780813</v>
      </c>
      <c r="Q576" s="3">
        <v>3.2632819128688264</v>
      </c>
      <c r="R576" s="3">
        <v>20.47071676177823</v>
      </c>
      <c r="S576" s="3">
        <v>21.326420395932328</v>
      </c>
      <c r="T576" s="3">
        <v>37.08725907513255</v>
      </c>
      <c r="U576" s="3">
        <v>7.440579371830896</v>
      </c>
      <c r="V576" s="325">
        <v>142.02210039148798</v>
      </c>
      <c r="W576" s="325">
        <v>177.2041687768671</v>
      </c>
      <c r="X576" s="3">
        <v>17.908097214409693</v>
      </c>
      <c r="Y576" s="325">
        <v>195.1122659912768</v>
      </c>
    </row>
    <row r="577" spans="1:25" ht="15">
      <c r="A577" s="321">
        <v>2019</v>
      </c>
      <c r="B577" s="5" t="s">
        <v>507</v>
      </c>
      <c r="C577" s="5" t="s">
        <v>93</v>
      </c>
      <c r="D577" s="5" t="s">
        <v>94</v>
      </c>
      <c r="E577" s="5" t="s">
        <v>257</v>
      </c>
      <c r="F577" s="5" t="s">
        <v>95</v>
      </c>
      <c r="G577" s="5" t="s">
        <v>115</v>
      </c>
      <c r="H577" s="3">
        <v>35.65663290822393</v>
      </c>
      <c r="I577" s="3">
        <v>0</v>
      </c>
      <c r="J577" s="325">
        <v>35.65663290822393</v>
      </c>
      <c r="K577" s="3">
        <v>0.6176361509052156</v>
      </c>
      <c r="L577" s="3">
        <v>7.1863271379345965</v>
      </c>
      <c r="M577" s="325">
        <v>7.803963288839812</v>
      </c>
      <c r="N577" s="3">
        <v>3.1426017262837584</v>
      </c>
      <c r="O577" s="3">
        <v>10.812355508186391</v>
      </c>
      <c r="P577" s="3">
        <v>2.4483980728615298</v>
      </c>
      <c r="Q577" s="3">
        <v>1.1781736236065457</v>
      </c>
      <c r="R577" s="3">
        <v>4.80616036983176</v>
      </c>
      <c r="S577" s="3">
        <v>7.109915231351189</v>
      </c>
      <c r="T577" s="3">
        <v>13.47853941317341</v>
      </c>
      <c r="U577" s="3">
        <v>2.9798118680859553</v>
      </c>
      <c r="V577" s="325">
        <v>45.955955813380534</v>
      </c>
      <c r="W577" s="325">
        <v>89.41655201044428</v>
      </c>
      <c r="X577" s="3">
        <v>9.036357987698729</v>
      </c>
      <c r="Y577" s="325">
        <v>98.45290999814301</v>
      </c>
    </row>
    <row r="578" spans="1:25" ht="15">
      <c r="A578" s="321">
        <v>2019</v>
      </c>
      <c r="B578" s="5" t="s">
        <v>507</v>
      </c>
      <c r="C578" s="5" t="s">
        <v>116</v>
      </c>
      <c r="D578" s="5" t="s">
        <v>117</v>
      </c>
      <c r="E578" s="5" t="s">
        <v>258</v>
      </c>
      <c r="F578" s="5" t="s">
        <v>118</v>
      </c>
      <c r="G578" s="5" t="s">
        <v>119</v>
      </c>
      <c r="H578" s="3">
        <v>77.04560246314992</v>
      </c>
      <c r="I578" s="3">
        <v>1.2561829450913535</v>
      </c>
      <c r="J578" s="325">
        <v>78.30178540824127</v>
      </c>
      <c r="K578" s="3">
        <v>4.779238951970585</v>
      </c>
      <c r="L578" s="3">
        <v>15.772755977323731</v>
      </c>
      <c r="M578" s="325">
        <v>20.551994929294317</v>
      </c>
      <c r="N578" s="3">
        <v>6.135874787090977</v>
      </c>
      <c r="O578" s="3">
        <v>29.159677180032347</v>
      </c>
      <c r="P578" s="3">
        <v>8.014708218023882</v>
      </c>
      <c r="Q578" s="3">
        <v>5.470113019705855</v>
      </c>
      <c r="R578" s="3">
        <v>24.690639639190067</v>
      </c>
      <c r="S578" s="3">
        <v>20.857547805032556</v>
      </c>
      <c r="T578" s="3">
        <v>42.46149370634797</v>
      </c>
      <c r="U578" s="3">
        <v>8.853418039632988</v>
      </c>
      <c r="V578" s="325">
        <v>145.64347239505665</v>
      </c>
      <c r="W578" s="325">
        <v>244.49725273259224</v>
      </c>
      <c r="X578" s="3">
        <v>24.708677006942633</v>
      </c>
      <c r="Y578" s="325">
        <v>269.2059297395349</v>
      </c>
    </row>
    <row r="579" spans="1:25" ht="15">
      <c r="A579" s="321">
        <v>2019</v>
      </c>
      <c r="B579" s="5" t="s">
        <v>507</v>
      </c>
      <c r="C579" s="5" t="s">
        <v>116</v>
      </c>
      <c r="D579" s="5" t="s">
        <v>120</v>
      </c>
      <c r="E579" s="5" t="s">
        <v>259</v>
      </c>
      <c r="F579" s="5" t="s">
        <v>118</v>
      </c>
      <c r="G579" s="5" t="s">
        <v>121</v>
      </c>
      <c r="H579" s="3">
        <v>7.401577308280995</v>
      </c>
      <c r="I579" s="3">
        <v>0</v>
      </c>
      <c r="J579" s="325">
        <v>7.401577308280995</v>
      </c>
      <c r="K579" s="3">
        <v>0.7512959285615252</v>
      </c>
      <c r="L579" s="3">
        <v>4.284877446301606</v>
      </c>
      <c r="M579" s="325">
        <v>5.036173374863131</v>
      </c>
      <c r="N579" s="3">
        <v>17.228388726264615</v>
      </c>
      <c r="O579" s="3">
        <v>7.022167040583545</v>
      </c>
      <c r="P579" s="3">
        <v>1.0548881513240984</v>
      </c>
      <c r="Q579" s="3">
        <v>0.6504590646264553</v>
      </c>
      <c r="R579" s="3">
        <v>4.086528619316455</v>
      </c>
      <c r="S579" s="3">
        <v>4.807732745868096</v>
      </c>
      <c r="T579" s="3">
        <v>8.41362571624022</v>
      </c>
      <c r="U579" s="3">
        <v>1.1544418518877142</v>
      </c>
      <c r="V579" s="325">
        <v>44.418231916111196</v>
      </c>
      <c r="W579" s="325">
        <v>56.85598259925533</v>
      </c>
      <c r="X579" s="3">
        <v>5.745815522491069</v>
      </c>
      <c r="Y579" s="325">
        <v>62.6017981217464</v>
      </c>
    </row>
    <row r="580" spans="1:25" ht="15">
      <c r="A580" s="321">
        <v>2019</v>
      </c>
      <c r="B580" s="5" t="s">
        <v>507</v>
      </c>
      <c r="C580" s="5" t="s">
        <v>116</v>
      </c>
      <c r="D580" s="5" t="s">
        <v>117</v>
      </c>
      <c r="E580" s="5" t="s">
        <v>260</v>
      </c>
      <c r="F580" s="5" t="s">
        <v>118</v>
      </c>
      <c r="G580" s="5" t="s">
        <v>122</v>
      </c>
      <c r="H580" s="3">
        <v>14.704093181263007</v>
      </c>
      <c r="I580" s="3">
        <v>0</v>
      </c>
      <c r="J580" s="325">
        <v>14.704093181263007</v>
      </c>
      <c r="K580" s="3">
        <v>2.05143778467512</v>
      </c>
      <c r="L580" s="3">
        <v>3.8573543880910193</v>
      </c>
      <c r="M580" s="325">
        <v>5.908792172766139</v>
      </c>
      <c r="N580" s="3">
        <v>1.7046064978822106</v>
      </c>
      <c r="O580" s="3">
        <v>7.991008292888465</v>
      </c>
      <c r="P580" s="3">
        <v>2.6361536882152774</v>
      </c>
      <c r="Q580" s="3">
        <v>1.7817018943279535</v>
      </c>
      <c r="R580" s="3">
        <v>9.291336905362382</v>
      </c>
      <c r="S580" s="3">
        <v>6.867924698817613</v>
      </c>
      <c r="T580" s="3">
        <v>16.930644799205677</v>
      </c>
      <c r="U580" s="3">
        <v>1.927860296989204</v>
      </c>
      <c r="V580" s="325">
        <v>49.13123707368878</v>
      </c>
      <c r="W580" s="325">
        <v>69.74412242771793</v>
      </c>
      <c r="X580" s="3">
        <v>7.048279581627491</v>
      </c>
      <c r="Y580" s="325">
        <v>76.79240200934542</v>
      </c>
    </row>
    <row r="581" spans="1:25" ht="15">
      <c r="A581" s="321">
        <v>2019</v>
      </c>
      <c r="B581" s="5" t="s">
        <v>507</v>
      </c>
      <c r="C581" s="5" t="s">
        <v>116</v>
      </c>
      <c r="D581" s="5" t="s">
        <v>123</v>
      </c>
      <c r="E581" s="5" t="s">
        <v>261</v>
      </c>
      <c r="F581" s="5" t="s">
        <v>118</v>
      </c>
      <c r="G581" s="5" t="s">
        <v>124</v>
      </c>
      <c r="H581" s="3">
        <v>14.690391300773047</v>
      </c>
      <c r="I581" s="3">
        <v>0</v>
      </c>
      <c r="J581" s="325">
        <v>14.690391300773047</v>
      </c>
      <c r="K581" s="3">
        <v>3.427779965592644</v>
      </c>
      <c r="L581" s="3">
        <v>15.009692835494153</v>
      </c>
      <c r="M581" s="325">
        <v>18.4374728010868</v>
      </c>
      <c r="N581" s="3">
        <v>51.21924533546258</v>
      </c>
      <c r="O581" s="3">
        <v>17.833282423638398</v>
      </c>
      <c r="P581" s="3">
        <v>3.5599678815047184</v>
      </c>
      <c r="Q581" s="3">
        <v>2.238181229706911</v>
      </c>
      <c r="R581" s="3">
        <v>16.49222934013419</v>
      </c>
      <c r="S581" s="3">
        <v>11.092526611352701</v>
      </c>
      <c r="T581" s="3">
        <v>19.123366093663957</v>
      </c>
      <c r="U581" s="3">
        <v>3.2488101820288557</v>
      </c>
      <c r="V581" s="325">
        <v>124.80760909749232</v>
      </c>
      <c r="W581" s="325">
        <v>157.93547319935217</v>
      </c>
      <c r="X581" s="3">
        <v>15.960819811294503</v>
      </c>
      <c r="Y581" s="325">
        <v>173.89629301064667</v>
      </c>
    </row>
    <row r="582" spans="1:25" ht="15">
      <c r="A582" s="321">
        <v>2019</v>
      </c>
      <c r="B582" s="5" t="s">
        <v>507</v>
      </c>
      <c r="C582" s="5" t="s">
        <v>116</v>
      </c>
      <c r="D582" s="5" t="s">
        <v>120</v>
      </c>
      <c r="E582" s="5" t="s">
        <v>262</v>
      </c>
      <c r="F582" s="5" t="s">
        <v>118</v>
      </c>
      <c r="G582" s="5" t="s">
        <v>125</v>
      </c>
      <c r="H582" s="3">
        <v>15.900128277086475</v>
      </c>
      <c r="I582" s="3">
        <v>0</v>
      </c>
      <c r="J582" s="325">
        <v>15.900128277086475</v>
      </c>
      <c r="K582" s="3">
        <v>2.045801020608492</v>
      </c>
      <c r="L582" s="3">
        <v>3.764408678131187</v>
      </c>
      <c r="M582" s="325">
        <v>5.810209698739679</v>
      </c>
      <c r="N582" s="3">
        <v>11.23752308540585</v>
      </c>
      <c r="O582" s="3">
        <v>4.420544522258279</v>
      </c>
      <c r="P582" s="3">
        <v>0.9968528846352054</v>
      </c>
      <c r="Q582" s="3">
        <v>0.5061406910071511</v>
      </c>
      <c r="R582" s="3">
        <v>5.119571681345658</v>
      </c>
      <c r="S582" s="3">
        <v>5.629674289461034</v>
      </c>
      <c r="T582" s="3">
        <v>6.929826664338586</v>
      </c>
      <c r="U582" s="3">
        <v>1.2474151286852457</v>
      </c>
      <c r="V582" s="325">
        <v>36.08754894713701</v>
      </c>
      <c r="W582" s="325">
        <v>57.79788692296316</v>
      </c>
      <c r="X582" s="3">
        <v>5.841003543811675</v>
      </c>
      <c r="Y582" s="325">
        <v>63.63889046677483</v>
      </c>
    </row>
    <row r="583" spans="1:25" ht="15">
      <c r="A583" s="321">
        <v>2019</v>
      </c>
      <c r="B583" s="5" t="s">
        <v>507</v>
      </c>
      <c r="C583" s="5" t="s">
        <v>116</v>
      </c>
      <c r="D583" s="5" t="s">
        <v>126</v>
      </c>
      <c r="E583" s="5" t="s">
        <v>263</v>
      </c>
      <c r="F583" s="5" t="s">
        <v>118</v>
      </c>
      <c r="G583" s="5" t="s">
        <v>127</v>
      </c>
      <c r="H583" s="3">
        <v>135.07247499558272</v>
      </c>
      <c r="I583" s="3">
        <v>0</v>
      </c>
      <c r="J583" s="325">
        <v>135.07247499558272</v>
      </c>
      <c r="K583" s="3">
        <v>32.85272214268761</v>
      </c>
      <c r="L583" s="3">
        <v>36.00594596481466</v>
      </c>
      <c r="M583" s="325">
        <v>68.85866810750227</v>
      </c>
      <c r="N583" s="3">
        <v>32.1591248839912</v>
      </c>
      <c r="O583" s="3">
        <v>187.08366977140156</v>
      </c>
      <c r="P583" s="3">
        <v>29.91257975858617</v>
      </c>
      <c r="Q583" s="3">
        <v>15.7417655688818</v>
      </c>
      <c r="R583" s="3">
        <v>103.73928650800134</v>
      </c>
      <c r="S583" s="3">
        <v>66.07316614942987</v>
      </c>
      <c r="T583" s="3">
        <v>78.23969912714608</v>
      </c>
      <c r="U583" s="3">
        <v>32.282945779536014</v>
      </c>
      <c r="V583" s="325">
        <v>545.232237546974</v>
      </c>
      <c r="W583" s="325">
        <v>749.163380650059</v>
      </c>
      <c r="X583" s="3">
        <v>75.7097913822243</v>
      </c>
      <c r="Y583" s="325">
        <v>824.8731720322833</v>
      </c>
    </row>
    <row r="584" spans="1:25" ht="15">
      <c r="A584" s="321">
        <v>2019</v>
      </c>
      <c r="B584" s="5" t="s">
        <v>507</v>
      </c>
      <c r="C584" s="5" t="s">
        <v>116</v>
      </c>
      <c r="D584" s="5" t="s">
        <v>120</v>
      </c>
      <c r="E584" s="5" t="s">
        <v>264</v>
      </c>
      <c r="F584" s="5" t="s">
        <v>118</v>
      </c>
      <c r="G584" s="5" t="s">
        <v>128</v>
      </c>
      <c r="H584" s="3">
        <v>261.5079564346289</v>
      </c>
      <c r="I584" s="3">
        <v>0</v>
      </c>
      <c r="J584" s="325">
        <v>261.5079564346289</v>
      </c>
      <c r="K584" s="3">
        <v>5.258619091510008</v>
      </c>
      <c r="L584" s="3">
        <v>34.9300144907553</v>
      </c>
      <c r="M584" s="325">
        <v>40.188633582265304</v>
      </c>
      <c r="N584" s="3">
        <v>6.983220458550494</v>
      </c>
      <c r="O584" s="3">
        <v>47.64659516444069</v>
      </c>
      <c r="P584" s="3">
        <v>8.891605769221723</v>
      </c>
      <c r="Q584" s="3">
        <v>5.337556214671112</v>
      </c>
      <c r="R584" s="3">
        <v>29.99198502991944</v>
      </c>
      <c r="S584" s="3">
        <v>23.306607357431346</v>
      </c>
      <c r="T584" s="3">
        <v>32.376116036690405</v>
      </c>
      <c r="U584" s="3">
        <v>8.066971866419301</v>
      </c>
      <c r="V584" s="325">
        <v>162.6006578973445</v>
      </c>
      <c r="W584" s="325">
        <v>464.2972479142387</v>
      </c>
      <c r="X584" s="3">
        <v>46.92147091923547</v>
      </c>
      <c r="Y584" s="325">
        <v>511.21871883347416</v>
      </c>
    </row>
    <row r="585" spans="1:25" ht="15">
      <c r="A585" s="321">
        <v>2019</v>
      </c>
      <c r="B585" s="5" t="s">
        <v>507</v>
      </c>
      <c r="C585" s="5" t="s">
        <v>116</v>
      </c>
      <c r="D585" s="5" t="s">
        <v>126</v>
      </c>
      <c r="E585" s="5" t="s">
        <v>265</v>
      </c>
      <c r="F585" s="5" t="s">
        <v>118</v>
      </c>
      <c r="G585" s="5" t="s">
        <v>129</v>
      </c>
      <c r="H585" s="3">
        <v>55.8279105475088</v>
      </c>
      <c r="I585" s="3">
        <v>0</v>
      </c>
      <c r="J585" s="325">
        <v>55.8279105475088</v>
      </c>
      <c r="K585" s="3">
        <v>17.913211738366922</v>
      </c>
      <c r="L585" s="3">
        <v>35.084473009345146</v>
      </c>
      <c r="M585" s="325">
        <v>52.99768474771207</v>
      </c>
      <c r="N585" s="3">
        <v>28.49580826499635</v>
      </c>
      <c r="O585" s="3">
        <v>118.83113015982394</v>
      </c>
      <c r="P585" s="3">
        <v>24.728238373127425</v>
      </c>
      <c r="Q585" s="3">
        <v>13.026964177129898</v>
      </c>
      <c r="R585" s="3">
        <v>78.28075977768346</v>
      </c>
      <c r="S585" s="3">
        <v>56.77083032327257</v>
      </c>
      <c r="T585" s="3">
        <v>65.5481975209748</v>
      </c>
      <c r="U585" s="3">
        <v>15.760572042049759</v>
      </c>
      <c r="V585" s="325">
        <v>401.44250063905815</v>
      </c>
      <c r="W585" s="325">
        <v>510.268095934279</v>
      </c>
      <c r="X585" s="3">
        <v>51.56724432882361</v>
      </c>
      <c r="Y585" s="325">
        <v>561.8353402631026</v>
      </c>
    </row>
    <row r="586" spans="1:25" ht="15">
      <c r="A586" s="321">
        <v>2019</v>
      </c>
      <c r="B586" s="5" t="s">
        <v>507</v>
      </c>
      <c r="C586" s="5" t="s">
        <v>116</v>
      </c>
      <c r="D586" s="5" t="s">
        <v>126</v>
      </c>
      <c r="E586" s="5" t="s">
        <v>266</v>
      </c>
      <c r="F586" s="5" t="s">
        <v>118</v>
      </c>
      <c r="G586" s="5" t="s">
        <v>130</v>
      </c>
      <c r="H586" s="3">
        <v>123.87607719928326</v>
      </c>
      <c r="I586" s="3">
        <v>0</v>
      </c>
      <c r="J586" s="325">
        <v>123.87607719928326</v>
      </c>
      <c r="K586" s="3">
        <v>27.884233226099067</v>
      </c>
      <c r="L586" s="3">
        <v>20.640339440393642</v>
      </c>
      <c r="M586" s="325">
        <v>48.52457266649271</v>
      </c>
      <c r="N586" s="3">
        <v>13.38329885194494</v>
      </c>
      <c r="O586" s="3">
        <v>84.22133271569017</v>
      </c>
      <c r="P586" s="3">
        <v>12.312276634239964</v>
      </c>
      <c r="Q586" s="3">
        <v>13.084343421480721</v>
      </c>
      <c r="R586" s="3">
        <v>53.679131299458376</v>
      </c>
      <c r="S586" s="3">
        <v>36.29627921503366</v>
      </c>
      <c r="T586" s="3">
        <v>57.93502981940172</v>
      </c>
      <c r="U586" s="3">
        <v>11.761274107073344</v>
      </c>
      <c r="V586" s="325">
        <v>282.6729660643229</v>
      </c>
      <c r="W586" s="325">
        <v>455.07361593009887</v>
      </c>
      <c r="X586" s="3">
        <v>45.989338795132326</v>
      </c>
      <c r="Y586" s="325">
        <v>501.0629547252312</v>
      </c>
    </row>
    <row r="587" spans="1:25" ht="15">
      <c r="A587" s="321">
        <v>2019</v>
      </c>
      <c r="B587" s="5" t="s">
        <v>507</v>
      </c>
      <c r="C587" s="5" t="s">
        <v>116</v>
      </c>
      <c r="D587" s="5" t="s">
        <v>120</v>
      </c>
      <c r="E587" s="5" t="s">
        <v>267</v>
      </c>
      <c r="F587" s="5" t="s">
        <v>118</v>
      </c>
      <c r="G587" s="5" t="s">
        <v>131</v>
      </c>
      <c r="H587" s="3">
        <v>19.226117121439565</v>
      </c>
      <c r="I587" s="3">
        <v>0</v>
      </c>
      <c r="J587" s="325">
        <v>19.226117121439565</v>
      </c>
      <c r="K587" s="3">
        <v>1.3490238802885586</v>
      </c>
      <c r="L587" s="3">
        <v>6.2905240719266</v>
      </c>
      <c r="M587" s="325">
        <v>7.639547952215159</v>
      </c>
      <c r="N587" s="3">
        <v>10.13408924922674</v>
      </c>
      <c r="O587" s="3">
        <v>9.032172695043647</v>
      </c>
      <c r="P587" s="3">
        <v>2.7101603206706923</v>
      </c>
      <c r="Q587" s="3">
        <v>1.771167560274594</v>
      </c>
      <c r="R587" s="3">
        <v>15.813838955835157</v>
      </c>
      <c r="S587" s="3">
        <v>9.11382569734556</v>
      </c>
      <c r="T587" s="3">
        <v>13.92444819234531</v>
      </c>
      <c r="U587" s="3">
        <v>2.709904502414843</v>
      </c>
      <c r="V587" s="325">
        <v>65.20960717315654</v>
      </c>
      <c r="W587" s="325">
        <v>92.07527224681127</v>
      </c>
      <c r="X587" s="3">
        <v>9.305045912973961</v>
      </c>
      <c r="Y587" s="325">
        <v>101.38031815978523</v>
      </c>
    </row>
    <row r="588" spans="1:25" ht="15">
      <c r="A588" s="321">
        <v>2019</v>
      </c>
      <c r="B588" s="5" t="s">
        <v>507</v>
      </c>
      <c r="C588" s="5" t="s">
        <v>116</v>
      </c>
      <c r="D588" s="5" t="s">
        <v>126</v>
      </c>
      <c r="E588" s="5" t="s">
        <v>268</v>
      </c>
      <c r="F588" s="5" t="s">
        <v>118</v>
      </c>
      <c r="G588" s="5" t="s">
        <v>132</v>
      </c>
      <c r="H588" s="3">
        <v>98.29249451265976</v>
      </c>
      <c r="I588" s="3">
        <v>0</v>
      </c>
      <c r="J588" s="325">
        <v>98.29249451265976</v>
      </c>
      <c r="K588" s="3">
        <v>573.008399899018</v>
      </c>
      <c r="L588" s="3">
        <v>202.38875198272194</v>
      </c>
      <c r="M588" s="325">
        <v>775.3971518817399</v>
      </c>
      <c r="N588" s="3">
        <v>44.10577094554399</v>
      </c>
      <c r="O588" s="3">
        <v>170.91222075894524</v>
      </c>
      <c r="P588" s="3">
        <v>29.00378907128862</v>
      </c>
      <c r="Q588" s="3">
        <v>15.884111223838671</v>
      </c>
      <c r="R588" s="3">
        <v>113.43292970782205</v>
      </c>
      <c r="S588" s="3">
        <v>99.17164122496213</v>
      </c>
      <c r="T588" s="3">
        <v>75.92576499247647</v>
      </c>
      <c r="U588" s="3">
        <v>24.71273003650171</v>
      </c>
      <c r="V588" s="325">
        <v>573.1489579613789</v>
      </c>
      <c r="W588" s="325">
        <v>1446.8386043557784</v>
      </c>
      <c r="X588" s="3">
        <v>146.21623497463975</v>
      </c>
      <c r="Y588" s="325">
        <v>1593.0548393304182</v>
      </c>
    </row>
    <row r="589" spans="1:25" ht="15">
      <c r="A589" s="321">
        <v>2019</v>
      </c>
      <c r="B589" s="5" t="s">
        <v>507</v>
      </c>
      <c r="C589" s="5" t="s">
        <v>116</v>
      </c>
      <c r="D589" s="5" t="s">
        <v>120</v>
      </c>
      <c r="E589" s="5" t="s">
        <v>269</v>
      </c>
      <c r="F589" s="5" t="s">
        <v>118</v>
      </c>
      <c r="G589" s="5" t="s">
        <v>133</v>
      </c>
      <c r="H589" s="3">
        <v>3.6631523422382863</v>
      </c>
      <c r="I589" s="3">
        <v>0</v>
      </c>
      <c r="J589" s="325">
        <v>3.6631523422382863</v>
      </c>
      <c r="K589" s="3">
        <v>7.527122284638273</v>
      </c>
      <c r="L589" s="3">
        <v>23.191885437774182</v>
      </c>
      <c r="M589" s="325">
        <v>30.719007722412456</v>
      </c>
      <c r="N589" s="3">
        <v>15.769791455644057</v>
      </c>
      <c r="O589" s="3">
        <v>152.53801212598543</v>
      </c>
      <c r="P589" s="3">
        <v>12.541455037098332</v>
      </c>
      <c r="Q589" s="3">
        <v>6.723323489035929</v>
      </c>
      <c r="R589" s="3">
        <v>57.459395188408756</v>
      </c>
      <c r="S589" s="3">
        <v>44.1318207893015</v>
      </c>
      <c r="T589" s="3">
        <v>36.30261908914247</v>
      </c>
      <c r="U589" s="3">
        <v>13.218920378499037</v>
      </c>
      <c r="V589" s="325">
        <v>338.6853375531155</v>
      </c>
      <c r="W589" s="325">
        <v>373.06749761776626</v>
      </c>
      <c r="X589" s="3">
        <v>37.701872709823455</v>
      </c>
      <c r="Y589" s="325">
        <v>410.76937032758974</v>
      </c>
    </row>
    <row r="590" spans="1:25" ht="15">
      <c r="A590" s="321">
        <v>2019</v>
      </c>
      <c r="B590" s="5" t="s">
        <v>507</v>
      </c>
      <c r="C590" s="5" t="s">
        <v>116</v>
      </c>
      <c r="D590" s="5" t="s">
        <v>126</v>
      </c>
      <c r="E590" s="5" t="s">
        <v>270</v>
      </c>
      <c r="F590" s="5" t="s">
        <v>118</v>
      </c>
      <c r="G590" s="5" t="s">
        <v>134</v>
      </c>
      <c r="H590" s="3">
        <v>55.172042070656175</v>
      </c>
      <c r="I590" s="3">
        <v>0</v>
      </c>
      <c r="J590" s="325">
        <v>55.172042070656175</v>
      </c>
      <c r="K590" s="3">
        <v>50.923220718168515</v>
      </c>
      <c r="L590" s="3">
        <v>53.71501332065244</v>
      </c>
      <c r="M590" s="325">
        <v>104.63823403882095</v>
      </c>
      <c r="N590" s="3">
        <v>47.34578792952375</v>
      </c>
      <c r="O590" s="3">
        <v>192.21388432945932</v>
      </c>
      <c r="P590" s="3">
        <v>47.68354435789387</v>
      </c>
      <c r="Q590" s="3">
        <v>52.04737615588447</v>
      </c>
      <c r="R590" s="3">
        <v>152.19047877424754</v>
      </c>
      <c r="S590" s="3">
        <v>97.62777056036226</v>
      </c>
      <c r="T590" s="3">
        <v>118.4623991731885</v>
      </c>
      <c r="U590" s="3">
        <v>36.02975939879575</v>
      </c>
      <c r="V590" s="325">
        <v>743.6010006793555</v>
      </c>
      <c r="W590" s="325">
        <v>903.4112767888327</v>
      </c>
      <c r="X590" s="3">
        <v>91.29794790381017</v>
      </c>
      <c r="Y590" s="325">
        <v>994.7092246926428</v>
      </c>
    </row>
    <row r="591" spans="1:25" ht="15">
      <c r="A591" s="321">
        <v>2019</v>
      </c>
      <c r="B591" s="5" t="s">
        <v>507</v>
      </c>
      <c r="C591" s="5" t="s">
        <v>116</v>
      </c>
      <c r="D591" s="5" t="s">
        <v>126</v>
      </c>
      <c r="E591" s="5" t="s">
        <v>271</v>
      </c>
      <c r="F591" s="5" t="s">
        <v>118</v>
      </c>
      <c r="G591" s="5" t="s">
        <v>135</v>
      </c>
      <c r="H591" s="3">
        <v>34.27955094650328</v>
      </c>
      <c r="I591" s="3">
        <v>0.409134284466397</v>
      </c>
      <c r="J591" s="325">
        <v>34.688685230969675</v>
      </c>
      <c r="K591" s="3">
        <v>26.90644417726326</v>
      </c>
      <c r="L591" s="3">
        <v>11.72601188010725</v>
      </c>
      <c r="M591" s="325">
        <v>38.63245605737051</v>
      </c>
      <c r="N591" s="3">
        <v>13.092020887999128</v>
      </c>
      <c r="O591" s="3">
        <v>66.18378392640896</v>
      </c>
      <c r="P591" s="3">
        <v>11.380114843107746</v>
      </c>
      <c r="Q591" s="3">
        <v>11.014777446592907</v>
      </c>
      <c r="R591" s="3">
        <v>32.47537850196389</v>
      </c>
      <c r="S591" s="3">
        <v>25.831741300614503</v>
      </c>
      <c r="T591" s="3">
        <v>35.637555287818216</v>
      </c>
      <c r="U591" s="3">
        <v>10.996091332633878</v>
      </c>
      <c r="V591" s="325">
        <v>206.61146352713925</v>
      </c>
      <c r="W591" s="325">
        <v>279.93260481547946</v>
      </c>
      <c r="X591" s="3">
        <v>28.289742476831396</v>
      </c>
      <c r="Y591" s="325">
        <v>308.2223472923109</v>
      </c>
    </row>
    <row r="592" spans="1:25" ht="15">
      <c r="A592" s="321">
        <v>2019</v>
      </c>
      <c r="B592" s="5" t="s">
        <v>507</v>
      </c>
      <c r="C592" s="5" t="s">
        <v>116</v>
      </c>
      <c r="D592" s="5" t="s">
        <v>126</v>
      </c>
      <c r="E592" s="5" t="s">
        <v>272</v>
      </c>
      <c r="F592" s="5" t="s">
        <v>118</v>
      </c>
      <c r="G592" s="5" t="s">
        <v>136</v>
      </c>
      <c r="H592" s="3">
        <v>168.8914493117691</v>
      </c>
      <c r="I592" s="3">
        <v>0</v>
      </c>
      <c r="J592" s="325">
        <v>168.8914493117691</v>
      </c>
      <c r="K592" s="3">
        <v>240.83195625146644</v>
      </c>
      <c r="L592" s="3">
        <v>110.88202715599348</v>
      </c>
      <c r="M592" s="325">
        <v>351.7139834074599</v>
      </c>
      <c r="N592" s="3">
        <v>36.254220167180016</v>
      </c>
      <c r="O592" s="3">
        <v>164.5174367329308</v>
      </c>
      <c r="P592" s="3">
        <v>30.04882067077513</v>
      </c>
      <c r="Q592" s="3">
        <v>28.77989904114367</v>
      </c>
      <c r="R592" s="3">
        <v>104.14904288867348</v>
      </c>
      <c r="S592" s="3">
        <v>97.98117481758248</v>
      </c>
      <c r="T592" s="3">
        <v>136.2531803848616</v>
      </c>
      <c r="U592" s="3">
        <v>29.554291228110905</v>
      </c>
      <c r="V592" s="325">
        <v>627.5380659312581</v>
      </c>
      <c r="W592" s="325">
        <v>1148.1434986504871</v>
      </c>
      <c r="X592" s="3">
        <v>116.03037068397404</v>
      </c>
      <c r="Y592" s="325">
        <v>1264.1738693344612</v>
      </c>
    </row>
    <row r="593" spans="1:25" ht="15">
      <c r="A593" s="321">
        <v>2019</v>
      </c>
      <c r="B593" s="5" t="s">
        <v>507</v>
      </c>
      <c r="C593" s="5" t="s">
        <v>116</v>
      </c>
      <c r="D593" s="5" t="s">
        <v>117</v>
      </c>
      <c r="E593" s="5" t="s">
        <v>273</v>
      </c>
      <c r="F593" s="5" t="s">
        <v>118</v>
      </c>
      <c r="G593" s="5" t="s">
        <v>137</v>
      </c>
      <c r="H593" s="3">
        <v>18.90392255252727</v>
      </c>
      <c r="I593" s="3">
        <v>0</v>
      </c>
      <c r="J593" s="325">
        <v>18.90392255252727</v>
      </c>
      <c r="K593" s="3">
        <v>6.973152822491282</v>
      </c>
      <c r="L593" s="3">
        <v>6.004885622839031</v>
      </c>
      <c r="M593" s="325">
        <v>12.978038445330313</v>
      </c>
      <c r="N593" s="3">
        <v>2.0138415856033065</v>
      </c>
      <c r="O593" s="3">
        <v>7.329719114049759</v>
      </c>
      <c r="P593" s="3">
        <v>3.26424256080679</v>
      </c>
      <c r="Q593" s="3">
        <v>2.09354772316702</v>
      </c>
      <c r="R593" s="3">
        <v>11.561285560591976</v>
      </c>
      <c r="S593" s="3">
        <v>19.251709009085218</v>
      </c>
      <c r="T593" s="3">
        <v>22.096532658451558</v>
      </c>
      <c r="U593" s="3">
        <v>3.030410365508597</v>
      </c>
      <c r="V593" s="325">
        <v>70.64128857726422</v>
      </c>
      <c r="W593" s="325">
        <v>102.52324957512181</v>
      </c>
      <c r="X593" s="3">
        <v>10.360909299150453</v>
      </c>
      <c r="Y593" s="325">
        <v>112.88415887427226</v>
      </c>
    </row>
    <row r="594" spans="1:25" ht="15">
      <c r="A594" s="321">
        <v>2019</v>
      </c>
      <c r="B594" s="5" t="s">
        <v>507</v>
      </c>
      <c r="C594" s="5" t="s">
        <v>116</v>
      </c>
      <c r="D594" s="5" t="s">
        <v>126</v>
      </c>
      <c r="E594" s="5" t="s">
        <v>274</v>
      </c>
      <c r="F594" s="5" t="s">
        <v>118</v>
      </c>
      <c r="G594" s="5" t="s">
        <v>138</v>
      </c>
      <c r="H594" s="3">
        <v>59.41657971252053</v>
      </c>
      <c r="I594" s="3">
        <v>0.7124931266253896</v>
      </c>
      <c r="J594" s="325">
        <v>60.12907283914592</v>
      </c>
      <c r="K594" s="3">
        <v>1531.0295168562395</v>
      </c>
      <c r="L594" s="3">
        <v>501.3552369879362</v>
      </c>
      <c r="M594" s="325">
        <v>2032.3847538441757</v>
      </c>
      <c r="N594" s="3">
        <v>114.049125933124</v>
      </c>
      <c r="O594" s="3">
        <v>578.0076400394333</v>
      </c>
      <c r="P594" s="3">
        <v>71.74428809472813</v>
      </c>
      <c r="Q594" s="3">
        <v>35.052993669709814</v>
      </c>
      <c r="R594" s="3">
        <v>263.704912070852</v>
      </c>
      <c r="S594" s="3">
        <v>321.6015656658801</v>
      </c>
      <c r="T594" s="3">
        <v>407.5865684136312</v>
      </c>
      <c r="U594" s="3">
        <v>56.992617007487645</v>
      </c>
      <c r="V594" s="325">
        <v>1848.7397108948462</v>
      </c>
      <c r="W594" s="325">
        <v>3941.253537578168</v>
      </c>
      <c r="X594" s="3">
        <v>398.299611034883</v>
      </c>
      <c r="Y594" s="325">
        <v>4339.553148613051</v>
      </c>
    </row>
    <row r="595" spans="1:25" ht="15">
      <c r="A595" s="321">
        <v>2019</v>
      </c>
      <c r="B595" s="5" t="s">
        <v>507</v>
      </c>
      <c r="C595" s="5" t="s">
        <v>116</v>
      </c>
      <c r="D595" s="5" t="s">
        <v>120</v>
      </c>
      <c r="E595" s="5" t="s">
        <v>275</v>
      </c>
      <c r="F595" s="5" t="s">
        <v>118</v>
      </c>
      <c r="G595" s="5" t="s">
        <v>139</v>
      </c>
      <c r="H595" s="3">
        <v>15.139839154175181</v>
      </c>
      <c r="I595" s="3">
        <v>0.17792337888789156</v>
      </c>
      <c r="J595" s="325">
        <v>15.317762533063073</v>
      </c>
      <c r="K595" s="3">
        <v>4.512249495910397</v>
      </c>
      <c r="L595" s="3">
        <v>62.773378174310025</v>
      </c>
      <c r="M595" s="325">
        <v>67.28562767022042</v>
      </c>
      <c r="N595" s="3">
        <v>655.2472157065044</v>
      </c>
      <c r="O595" s="3">
        <v>19.99839049070758</v>
      </c>
      <c r="P595" s="3">
        <v>4.5987983630667815</v>
      </c>
      <c r="Q595" s="3">
        <v>1.5908097128594054</v>
      </c>
      <c r="R595" s="3">
        <v>15.851023784661521</v>
      </c>
      <c r="S595" s="3">
        <v>12.687365664468572</v>
      </c>
      <c r="T595" s="3">
        <v>23.08371219891091</v>
      </c>
      <c r="U595" s="3">
        <v>4.812980650799943</v>
      </c>
      <c r="V595" s="325">
        <v>737.870296571979</v>
      </c>
      <c r="W595" s="325">
        <v>820.4736867752624</v>
      </c>
      <c r="X595" s="3">
        <v>82.91634810881848</v>
      </c>
      <c r="Y595" s="325">
        <v>903.3900348840809</v>
      </c>
    </row>
    <row r="596" spans="1:25" ht="15">
      <c r="A596" s="321">
        <v>2019</v>
      </c>
      <c r="B596" s="5" t="s">
        <v>507</v>
      </c>
      <c r="C596" s="5" t="s">
        <v>116</v>
      </c>
      <c r="D596" s="5" t="s">
        <v>123</v>
      </c>
      <c r="E596" s="5" t="s">
        <v>276</v>
      </c>
      <c r="F596" s="5" t="s">
        <v>118</v>
      </c>
      <c r="G596" s="5" t="s">
        <v>140</v>
      </c>
      <c r="H596" s="3">
        <v>5.2410131222683</v>
      </c>
      <c r="I596" s="3">
        <v>0</v>
      </c>
      <c r="J596" s="325">
        <v>5.2410131222683</v>
      </c>
      <c r="K596" s="3">
        <v>0.04972509672378527</v>
      </c>
      <c r="L596" s="3">
        <v>5.8901934695260865</v>
      </c>
      <c r="M596" s="325">
        <v>5.9399185662498715</v>
      </c>
      <c r="N596" s="3">
        <v>1.9664401189828153</v>
      </c>
      <c r="O596" s="3">
        <v>16.46526493538011</v>
      </c>
      <c r="P596" s="3">
        <v>2.413189575136361</v>
      </c>
      <c r="Q596" s="3">
        <v>1.2656999908511242</v>
      </c>
      <c r="R596" s="3">
        <v>9.169707077726436</v>
      </c>
      <c r="S596" s="3">
        <v>7.928633216699926</v>
      </c>
      <c r="T596" s="3">
        <v>17.56190822778733</v>
      </c>
      <c r="U596" s="3">
        <v>2.442070402137432</v>
      </c>
      <c r="V596" s="325">
        <v>59.212913544701536</v>
      </c>
      <c r="W596" s="325">
        <v>70.39384523321971</v>
      </c>
      <c r="X596" s="3">
        <v>7.113939996072907</v>
      </c>
      <c r="Y596" s="325">
        <v>77.50778522929261</v>
      </c>
    </row>
    <row r="597" spans="1:25" ht="15">
      <c r="A597" s="321">
        <v>2019</v>
      </c>
      <c r="B597" s="5" t="s">
        <v>507</v>
      </c>
      <c r="C597" s="5" t="s">
        <v>116</v>
      </c>
      <c r="D597" s="5" t="s">
        <v>123</v>
      </c>
      <c r="E597" s="5" t="s">
        <v>277</v>
      </c>
      <c r="F597" s="5" t="s">
        <v>118</v>
      </c>
      <c r="G597" s="5" t="s">
        <v>141</v>
      </c>
      <c r="H597" s="3">
        <v>6.85803921299938</v>
      </c>
      <c r="I597" s="3">
        <v>0.2275824650056597</v>
      </c>
      <c r="J597" s="325">
        <v>7.085621678005039</v>
      </c>
      <c r="K597" s="3">
        <v>2.717785163788314</v>
      </c>
      <c r="L597" s="3">
        <v>9.246424045703119</v>
      </c>
      <c r="M597" s="325">
        <v>11.964209209491433</v>
      </c>
      <c r="N597" s="3">
        <v>4.106032227579524</v>
      </c>
      <c r="O597" s="3">
        <v>24.114842442136414</v>
      </c>
      <c r="P597" s="3">
        <v>4.3703450892651174</v>
      </c>
      <c r="Q597" s="3">
        <v>2.9476590631371473</v>
      </c>
      <c r="R597" s="3">
        <v>11.787389460307969</v>
      </c>
      <c r="S597" s="3">
        <v>26.312274419540838</v>
      </c>
      <c r="T597" s="3">
        <v>26.5038915680965</v>
      </c>
      <c r="U597" s="3">
        <v>3.8910874973153273</v>
      </c>
      <c r="V597" s="325">
        <v>104.03352176737884</v>
      </c>
      <c r="W597" s="325">
        <v>123.08335265487531</v>
      </c>
      <c r="X597" s="3">
        <v>12.43869520696469</v>
      </c>
      <c r="Y597" s="325">
        <v>135.52204786184</v>
      </c>
    </row>
    <row r="598" spans="1:25" ht="15">
      <c r="A598" s="321">
        <v>2019</v>
      </c>
      <c r="B598" s="5" t="s">
        <v>507</v>
      </c>
      <c r="C598" s="5" t="s">
        <v>116</v>
      </c>
      <c r="D598" s="5" t="s">
        <v>120</v>
      </c>
      <c r="E598" s="5" t="s">
        <v>278</v>
      </c>
      <c r="F598" s="5" t="s">
        <v>118</v>
      </c>
      <c r="G598" s="5" t="s">
        <v>142</v>
      </c>
      <c r="H598" s="3">
        <v>12.434474582173385</v>
      </c>
      <c r="I598" s="3">
        <v>0</v>
      </c>
      <c r="J598" s="325">
        <v>12.434474582173385</v>
      </c>
      <c r="K598" s="3">
        <v>3.848439728958319</v>
      </c>
      <c r="L598" s="3">
        <v>16.250573722216256</v>
      </c>
      <c r="M598" s="325">
        <v>20.099013451174574</v>
      </c>
      <c r="N598" s="3">
        <v>137.5256380977003</v>
      </c>
      <c r="O598" s="3">
        <v>14.223142033905745</v>
      </c>
      <c r="P598" s="3">
        <v>2.605984879715031</v>
      </c>
      <c r="Q598" s="3">
        <v>1.3541129407193813</v>
      </c>
      <c r="R598" s="3">
        <v>10.01272237947158</v>
      </c>
      <c r="S598" s="3">
        <v>7.424629351805237</v>
      </c>
      <c r="T598" s="3">
        <v>15.001993082603262</v>
      </c>
      <c r="U598" s="3">
        <v>2.8451009993642824</v>
      </c>
      <c r="V598" s="325">
        <v>190.99332376528483</v>
      </c>
      <c r="W598" s="325">
        <v>223.5268117986328</v>
      </c>
      <c r="X598" s="3">
        <v>22.58942271700966</v>
      </c>
      <c r="Y598" s="325">
        <v>246.11623451564245</v>
      </c>
    </row>
    <row r="599" spans="1:25" ht="15">
      <c r="A599" s="321">
        <v>2019</v>
      </c>
      <c r="B599" s="5" t="s">
        <v>507</v>
      </c>
      <c r="C599" s="5" t="s">
        <v>116</v>
      </c>
      <c r="D599" s="5" t="s">
        <v>126</v>
      </c>
      <c r="E599" s="5" t="s">
        <v>279</v>
      </c>
      <c r="F599" s="5" t="s">
        <v>118</v>
      </c>
      <c r="G599" s="5" t="s">
        <v>143</v>
      </c>
      <c r="H599" s="3">
        <v>100.82560919723836</v>
      </c>
      <c r="I599" s="3">
        <v>1.1949232492956838</v>
      </c>
      <c r="J599" s="325">
        <v>102.02053244653405</v>
      </c>
      <c r="K599" s="3">
        <v>4.807769285983138</v>
      </c>
      <c r="L599" s="3">
        <v>18.376684070681627</v>
      </c>
      <c r="M599" s="325">
        <v>23.184453356664765</v>
      </c>
      <c r="N599" s="3">
        <v>5.762763704315347</v>
      </c>
      <c r="O599" s="3">
        <v>37.24798968702547</v>
      </c>
      <c r="P599" s="3">
        <v>7.155735842221221</v>
      </c>
      <c r="Q599" s="3">
        <v>3.716609161057855</v>
      </c>
      <c r="R599" s="3">
        <v>32.04495837242901</v>
      </c>
      <c r="S599" s="3">
        <v>21.71555749976647</v>
      </c>
      <c r="T599" s="3">
        <v>40.69131760215803</v>
      </c>
      <c r="U599" s="3">
        <v>8.27979393597083</v>
      </c>
      <c r="V599" s="325">
        <v>156.61472580494421</v>
      </c>
      <c r="W599" s="325">
        <v>281.81971160814305</v>
      </c>
      <c r="X599" s="3">
        <v>28.480451827126345</v>
      </c>
      <c r="Y599" s="325">
        <v>310.3001634352694</v>
      </c>
    </row>
    <row r="600" spans="1:25" ht="15">
      <c r="A600" s="321">
        <v>2019</v>
      </c>
      <c r="B600" s="5" t="s">
        <v>507</v>
      </c>
      <c r="C600" s="5" t="s">
        <v>116</v>
      </c>
      <c r="D600" s="5" t="s">
        <v>117</v>
      </c>
      <c r="E600" s="5" t="s">
        <v>280</v>
      </c>
      <c r="F600" s="5" t="s">
        <v>118</v>
      </c>
      <c r="G600" s="5" t="s">
        <v>144</v>
      </c>
      <c r="H600" s="3">
        <v>471.28198045388154</v>
      </c>
      <c r="I600" s="3">
        <v>19.553347508392505</v>
      </c>
      <c r="J600" s="325">
        <v>490.83532796227405</v>
      </c>
      <c r="K600" s="3">
        <v>315.72278937661406</v>
      </c>
      <c r="L600" s="3">
        <v>42.09139966975738</v>
      </c>
      <c r="M600" s="325">
        <v>357.81418904637144</v>
      </c>
      <c r="N600" s="3">
        <v>41.3249432129316</v>
      </c>
      <c r="O600" s="3">
        <v>65.6063099070404</v>
      </c>
      <c r="P600" s="3">
        <v>13.880646798026353</v>
      </c>
      <c r="Q600" s="3">
        <v>10.43566179326875</v>
      </c>
      <c r="R600" s="3">
        <v>42.90975371011914</v>
      </c>
      <c r="S600" s="3">
        <v>66.33289086777565</v>
      </c>
      <c r="T600" s="3">
        <v>77.56200027331931</v>
      </c>
      <c r="U600" s="3">
        <v>11.891331049881353</v>
      </c>
      <c r="V600" s="325">
        <v>329.94353761236255</v>
      </c>
      <c r="W600" s="325">
        <v>1178.593054621008</v>
      </c>
      <c r="X600" s="3">
        <v>119.10757599025732</v>
      </c>
      <c r="Y600" s="325">
        <v>1297.7006306112653</v>
      </c>
    </row>
    <row r="601" spans="1:25" ht="15">
      <c r="A601" s="321">
        <v>2019</v>
      </c>
      <c r="B601" s="5" t="s">
        <v>507</v>
      </c>
      <c r="C601" s="5" t="s">
        <v>145</v>
      </c>
      <c r="D601" s="5" t="s">
        <v>146</v>
      </c>
      <c r="E601" s="5" t="s">
        <v>281</v>
      </c>
      <c r="F601" s="5" t="s">
        <v>147</v>
      </c>
      <c r="G601" s="5" t="s">
        <v>148</v>
      </c>
      <c r="H601" s="3">
        <v>56.530665562736516</v>
      </c>
      <c r="I601" s="3">
        <v>1.9007783316573068</v>
      </c>
      <c r="J601" s="325">
        <v>58.43144389439382</v>
      </c>
      <c r="K601" s="3">
        <v>155.56047007700562</v>
      </c>
      <c r="L601" s="3">
        <v>58.90867582220511</v>
      </c>
      <c r="M601" s="325">
        <v>214.46914589921073</v>
      </c>
      <c r="N601" s="3">
        <v>22.4992295615615</v>
      </c>
      <c r="O601" s="3">
        <v>70.25261057518685</v>
      </c>
      <c r="P601" s="3">
        <v>12.388264543334364</v>
      </c>
      <c r="Q601" s="3">
        <v>9.058133491210706</v>
      </c>
      <c r="R601" s="3">
        <v>32.23889161554491</v>
      </c>
      <c r="S601" s="3">
        <v>43.988627408879026</v>
      </c>
      <c r="T601" s="3">
        <v>58.128885474559965</v>
      </c>
      <c r="U601" s="3">
        <v>14.407811809908303</v>
      </c>
      <c r="V601" s="325">
        <v>262.9624544801856</v>
      </c>
      <c r="W601" s="325">
        <v>535.8630442737901</v>
      </c>
      <c r="X601" s="3">
        <v>54.15384726387596</v>
      </c>
      <c r="Y601" s="325">
        <v>590.0168915376661</v>
      </c>
    </row>
    <row r="602" spans="1:25" ht="15">
      <c r="A602" s="321">
        <v>2019</v>
      </c>
      <c r="B602" s="5" t="s">
        <v>507</v>
      </c>
      <c r="C602" s="5" t="s">
        <v>145</v>
      </c>
      <c r="D602" s="5" t="s">
        <v>149</v>
      </c>
      <c r="E602" s="5" t="s">
        <v>282</v>
      </c>
      <c r="F602" s="5" t="s">
        <v>147</v>
      </c>
      <c r="G602" s="5" t="s">
        <v>150</v>
      </c>
      <c r="H602" s="3">
        <v>131.86788766110692</v>
      </c>
      <c r="I602" s="3">
        <v>4.559863309998491</v>
      </c>
      <c r="J602" s="325">
        <v>136.4277509711054</v>
      </c>
      <c r="K602" s="3">
        <v>80.74813889500264</v>
      </c>
      <c r="L602" s="3">
        <v>86.84814050689265</v>
      </c>
      <c r="M602" s="325">
        <v>167.5962794018953</v>
      </c>
      <c r="N602" s="3">
        <v>18.468193868394692</v>
      </c>
      <c r="O602" s="3">
        <v>100.09321251071657</v>
      </c>
      <c r="P602" s="3">
        <v>19.494270567431162</v>
      </c>
      <c r="Q602" s="3">
        <v>24.473844808587096</v>
      </c>
      <c r="R602" s="3">
        <v>39.70661419005425</v>
      </c>
      <c r="S602" s="3">
        <v>59.0970094261652</v>
      </c>
      <c r="T602" s="3">
        <v>96.25643012147401</v>
      </c>
      <c r="U602" s="3">
        <v>16.535096722352502</v>
      </c>
      <c r="V602" s="325">
        <v>374.12467221517545</v>
      </c>
      <c r="W602" s="325">
        <v>678.1487025881762</v>
      </c>
      <c r="X602" s="3">
        <v>68.53311056731886</v>
      </c>
      <c r="Y602" s="325">
        <v>746.6818131554951</v>
      </c>
    </row>
    <row r="603" spans="1:25" ht="15">
      <c r="A603" s="321">
        <v>2019</v>
      </c>
      <c r="B603" s="5" t="s">
        <v>507</v>
      </c>
      <c r="C603" s="5" t="s">
        <v>145</v>
      </c>
      <c r="D603" s="5" t="s">
        <v>146</v>
      </c>
      <c r="E603" s="5" t="s">
        <v>283</v>
      </c>
      <c r="F603" s="5" t="s">
        <v>147</v>
      </c>
      <c r="G603" s="5" t="s">
        <v>151</v>
      </c>
      <c r="H603" s="3">
        <v>26.891883726472983</v>
      </c>
      <c r="I603" s="3">
        <v>0.9923460703828475</v>
      </c>
      <c r="J603" s="325">
        <v>27.88422979685583</v>
      </c>
      <c r="K603" s="3">
        <v>4.890094332322525</v>
      </c>
      <c r="L603" s="3">
        <v>2.146506505573873</v>
      </c>
      <c r="M603" s="325">
        <v>7.0366008378963985</v>
      </c>
      <c r="N603" s="3">
        <v>4.921979954218748</v>
      </c>
      <c r="O603" s="3">
        <v>10.6793504220114</v>
      </c>
      <c r="P603" s="3">
        <v>2.5125238099780995</v>
      </c>
      <c r="Q603" s="3">
        <v>1.336449776724128</v>
      </c>
      <c r="R603" s="3">
        <v>6.561442330013829</v>
      </c>
      <c r="S603" s="3">
        <v>7.211412330445713</v>
      </c>
      <c r="T603" s="3">
        <v>11.754768091977535</v>
      </c>
      <c r="U603" s="3">
        <v>3.227211583865235</v>
      </c>
      <c r="V603" s="325">
        <v>48.20513829923468</v>
      </c>
      <c r="W603" s="325">
        <v>83.12596893398691</v>
      </c>
      <c r="X603" s="3">
        <v>8.400637202764097</v>
      </c>
      <c r="Y603" s="325">
        <v>91.52660613675101</v>
      </c>
    </row>
    <row r="604" spans="1:25" ht="15">
      <c r="A604" s="321">
        <v>2019</v>
      </c>
      <c r="B604" s="5" t="s">
        <v>507</v>
      </c>
      <c r="C604" s="5" t="s">
        <v>145</v>
      </c>
      <c r="D604" s="5" t="s">
        <v>149</v>
      </c>
      <c r="E604" s="5" t="s">
        <v>284</v>
      </c>
      <c r="F604" s="5" t="s">
        <v>147</v>
      </c>
      <c r="G604" s="5" t="s">
        <v>152</v>
      </c>
      <c r="H604" s="3">
        <v>70.04984304588096</v>
      </c>
      <c r="I604" s="3">
        <v>0</v>
      </c>
      <c r="J604" s="325">
        <v>70.04984304588096</v>
      </c>
      <c r="K604" s="3">
        <v>10.000141892564566</v>
      </c>
      <c r="L604" s="3">
        <v>4.180598222641478</v>
      </c>
      <c r="M604" s="325">
        <v>14.180740115206044</v>
      </c>
      <c r="N604" s="3">
        <v>3.6799777752323473</v>
      </c>
      <c r="O604" s="3">
        <v>18.764612148416937</v>
      </c>
      <c r="P604" s="3">
        <v>4.3957237922976455</v>
      </c>
      <c r="Q604" s="3">
        <v>1.9902409674943768</v>
      </c>
      <c r="R604" s="3">
        <v>9.185422973699579</v>
      </c>
      <c r="S604" s="3">
        <v>13.504498082510963</v>
      </c>
      <c r="T604" s="3">
        <v>27.45351769788962</v>
      </c>
      <c r="U604" s="3">
        <v>4.161609571038588</v>
      </c>
      <c r="V604" s="325">
        <v>83.13560300858005</v>
      </c>
      <c r="W604" s="325">
        <v>167.36618616966706</v>
      </c>
      <c r="X604" s="3">
        <v>16.9138793574627</v>
      </c>
      <c r="Y604" s="325">
        <v>184.28006552712975</v>
      </c>
    </row>
    <row r="605" spans="1:25" ht="15">
      <c r="A605" s="321">
        <v>2019</v>
      </c>
      <c r="B605" s="5" t="s">
        <v>507</v>
      </c>
      <c r="C605" s="5" t="s">
        <v>145</v>
      </c>
      <c r="D605" s="5" t="s">
        <v>153</v>
      </c>
      <c r="E605" s="5" t="s">
        <v>285</v>
      </c>
      <c r="F605" s="5" t="s">
        <v>147</v>
      </c>
      <c r="G605" s="5" t="s">
        <v>154</v>
      </c>
      <c r="H605" s="3">
        <v>97.14389397880537</v>
      </c>
      <c r="I605" s="3">
        <v>0</v>
      </c>
      <c r="J605" s="325">
        <v>97.14389397880537</v>
      </c>
      <c r="K605" s="3">
        <v>7.676243410922802</v>
      </c>
      <c r="L605" s="3">
        <v>11.508769199654889</v>
      </c>
      <c r="M605" s="325">
        <v>19.18501261057769</v>
      </c>
      <c r="N605" s="3">
        <v>4.612354152341006</v>
      </c>
      <c r="O605" s="3">
        <v>29.034958154719096</v>
      </c>
      <c r="P605" s="3">
        <v>5.634984950760768</v>
      </c>
      <c r="Q605" s="3">
        <v>4.072989499555737</v>
      </c>
      <c r="R605" s="3">
        <v>12.630524616738956</v>
      </c>
      <c r="S605" s="3">
        <v>17.354373949095212</v>
      </c>
      <c r="T605" s="3">
        <v>36.87819670387371</v>
      </c>
      <c r="U605" s="3">
        <v>5.297469068577892</v>
      </c>
      <c r="V605" s="325">
        <v>115.5158510956624</v>
      </c>
      <c r="W605" s="325">
        <v>231.84475768504547</v>
      </c>
      <c r="X605" s="3">
        <v>23.43002700180864</v>
      </c>
      <c r="Y605" s="325">
        <v>255.2747846868541</v>
      </c>
    </row>
    <row r="606" spans="1:25" ht="15">
      <c r="A606" s="321">
        <v>2019</v>
      </c>
      <c r="B606" s="5" t="s">
        <v>507</v>
      </c>
      <c r="C606" s="5" t="s">
        <v>145</v>
      </c>
      <c r="D606" s="5" t="s">
        <v>155</v>
      </c>
      <c r="E606" s="5" t="s">
        <v>286</v>
      </c>
      <c r="F606" s="5" t="s">
        <v>147</v>
      </c>
      <c r="G606" s="5" t="s">
        <v>156</v>
      </c>
      <c r="H606" s="3">
        <v>14.954972970054461</v>
      </c>
      <c r="I606" s="3">
        <v>0</v>
      </c>
      <c r="J606" s="325">
        <v>14.954972970054461</v>
      </c>
      <c r="K606" s="3">
        <v>2.4220353549359506</v>
      </c>
      <c r="L606" s="3">
        <v>3.253517411284793</v>
      </c>
      <c r="M606" s="325">
        <v>5.6755527662207435</v>
      </c>
      <c r="N606" s="3">
        <v>1.70441037814956</v>
      </c>
      <c r="O606" s="3">
        <v>10.37581919478278</v>
      </c>
      <c r="P606" s="3">
        <v>2.0374329495224592</v>
      </c>
      <c r="Q606" s="3">
        <v>1.4323065428281032</v>
      </c>
      <c r="R606" s="3">
        <v>4.27154400613857</v>
      </c>
      <c r="S606" s="3">
        <v>7.307817467028239</v>
      </c>
      <c r="T606" s="3">
        <v>14.545371947673203</v>
      </c>
      <c r="U606" s="3">
        <v>1.9164906904427883</v>
      </c>
      <c r="V606" s="325">
        <v>43.5911931765657</v>
      </c>
      <c r="W606" s="325">
        <v>64.2217189128409</v>
      </c>
      <c r="X606" s="3">
        <v>6.490190346570364</v>
      </c>
      <c r="Y606" s="325">
        <v>70.71190925941126</v>
      </c>
    </row>
    <row r="607" spans="1:25" ht="15">
      <c r="A607" s="321">
        <v>2019</v>
      </c>
      <c r="B607" s="5" t="s">
        <v>507</v>
      </c>
      <c r="C607" s="5" t="s">
        <v>145</v>
      </c>
      <c r="D607" s="5" t="s">
        <v>149</v>
      </c>
      <c r="E607" s="5" t="s">
        <v>287</v>
      </c>
      <c r="F607" s="5" t="s">
        <v>147</v>
      </c>
      <c r="G607" s="5" t="s">
        <v>157</v>
      </c>
      <c r="H607" s="3">
        <v>90.87033537572374</v>
      </c>
      <c r="I607" s="3">
        <v>0</v>
      </c>
      <c r="J607" s="325">
        <v>90.87033537572374</v>
      </c>
      <c r="K607" s="3">
        <v>9.324562927721534</v>
      </c>
      <c r="L607" s="3">
        <v>19.748464864283466</v>
      </c>
      <c r="M607" s="325">
        <v>29.073027792005</v>
      </c>
      <c r="N607" s="3">
        <v>10.748702280265057</v>
      </c>
      <c r="O607" s="3">
        <v>63.90087645019036</v>
      </c>
      <c r="P607" s="3">
        <v>11.185281835241833</v>
      </c>
      <c r="Q607" s="3">
        <v>6.183145769462228</v>
      </c>
      <c r="R607" s="3">
        <v>27.929400016745948</v>
      </c>
      <c r="S607" s="3">
        <v>32.1412963964193</v>
      </c>
      <c r="T607" s="3">
        <v>71.68454767884579</v>
      </c>
      <c r="U607" s="3">
        <v>10.673916100015841</v>
      </c>
      <c r="V607" s="325">
        <v>234.44716652718637</v>
      </c>
      <c r="W607" s="325">
        <v>354.39052969491513</v>
      </c>
      <c r="X607" s="3">
        <v>35.81439478229236</v>
      </c>
      <c r="Y607" s="325">
        <v>390.2049244772075</v>
      </c>
    </row>
    <row r="608" spans="1:25" ht="15">
      <c r="A608" s="321">
        <v>2019</v>
      </c>
      <c r="B608" s="5" t="s">
        <v>507</v>
      </c>
      <c r="C608" s="5" t="s">
        <v>145</v>
      </c>
      <c r="D608" s="5" t="s">
        <v>153</v>
      </c>
      <c r="E608" s="5" t="s">
        <v>288</v>
      </c>
      <c r="F608" s="5" t="s">
        <v>147</v>
      </c>
      <c r="G608" s="5" t="s">
        <v>158</v>
      </c>
      <c r="H608" s="3">
        <v>117.84168221597072</v>
      </c>
      <c r="I608" s="3">
        <v>0</v>
      </c>
      <c r="J608" s="325">
        <v>117.84168221597072</v>
      </c>
      <c r="K608" s="3">
        <v>10.30235626916376</v>
      </c>
      <c r="L608" s="3">
        <v>16.02915140380334</v>
      </c>
      <c r="M608" s="325">
        <v>26.3315076729671</v>
      </c>
      <c r="N608" s="3">
        <v>10.826496285604685</v>
      </c>
      <c r="O608" s="3">
        <v>43.923201713789126</v>
      </c>
      <c r="P608" s="3">
        <v>8.823907500967545</v>
      </c>
      <c r="Q608" s="3">
        <v>6.021269208002776</v>
      </c>
      <c r="R608" s="3">
        <v>17.82485712142083</v>
      </c>
      <c r="S608" s="3">
        <v>23.671430738429347</v>
      </c>
      <c r="T608" s="3">
        <v>42.94150912495203</v>
      </c>
      <c r="U608" s="3">
        <v>8.024344103173352</v>
      </c>
      <c r="V608" s="325">
        <v>162.0570157963397</v>
      </c>
      <c r="W608" s="325">
        <v>306.2302056852775</v>
      </c>
      <c r="X608" s="3">
        <v>30.94735485769524</v>
      </c>
      <c r="Y608" s="325">
        <v>337.17756054297274</v>
      </c>
    </row>
    <row r="609" spans="1:25" ht="15">
      <c r="A609" s="321">
        <v>2019</v>
      </c>
      <c r="B609" s="5" t="s">
        <v>507</v>
      </c>
      <c r="C609" s="5" t="s">
        <v>145</v>
      </c>
      <c r="D609" s="5" t="s">
        <v>146</v>
      </c>
      <c r="E609" s="5" t="s">
        <v>289</v>
      </c>
      <c r="F609" s="5" t="s">
        <v>147</v>
      </c>
      <c r="G609" s="5" t="s">
        <v>159</v>
      </c>
      <c r="H609" s="3">
        <v>146.47941593147002</v>
      </c>
      <c r="I609" s="3">
        <v>2.0195912037609105</v>
      </c>
      <c r="J609" s="325">
        <v>148.49900713523093</v>
      </c>
      <c r="K609" s="3">
        <v>11.020773001711637</v>
      </c>
      <c r="L609" s="3">
        <v>21.709291725114404</v>
      </c>
      <c r="M609" s="325">
        <v>32.73006472682604</v>
      </c>
      <c r="N609" s="3">
        <v>8.845975349592418</v>
      </c>
      <c r="O609" s="3">
        <v>47.774532242053255</v>
      </c>
      <c r="P609" s="3">
        <v>9.78717458528592</v>
      </c>
      <c r="Q609" s="3">
        <v>6.36468271624942</v>
      </c>
      <c r="R609" s="3">
        <v>22.342350613657587</v>
      </c>
      <c r="S609" s="3">
        <v>29.97527827095649</v>
      </c>
      <c r="T609" s="3">
        <v>49.81834695131716</v>
      </c>
      <c r="U609" s="3">
        <v>10.65376911109592</v>
      </c>
      <c r="V609" s="325">
        <v>185.5621098402082</v>
      </c>
      <c r="W609" s="325">
        <v>366.79118170226513</v>
      </c>
      <c r="X609" s="3">
        <v>37.067593751608484</v>
      </c>
      <c r="Y609" s="325">
        <v>403.8587754538736</v>
      </c>
    </row>
    <row r="610" spans="1:25" ht="15">
      <c r="A610" s="321">
        <v>2019</v>
      </c>
      <c r="B610" s="5" t="s">
        <v>507</v>
      </c>
      <c r="C610" s="5" t="s">
        <v>145</v>
      </c>
      <c r="D610" s="5" t="s">
        <v>149</v>
      </c>
      <c r="E610" s="5" t="s">
        <v>290</v>
      </c>
      <c r="F610" s="5" t="s">
        <v>147</v>
      </c>
      <c r="G610" s="5" t="s">
        <v>160</v>
      </c>
      <c r="H610" s="3">
        <v>17.78901848431824</v>
      </c>
      <c r="I610" s="3">
        <v>0</v>
      </c>
      <c r="J610" s="325">
        <v>17.78901848431824</v>
      </c>
      <c r="K610" s="3">
        <v>2.977685638003599</v>
      </c>
      <c r="L610" s="3">
        <v>3.6362018876185247</v>
      </c>
      <c r="M610" s="325">
        <v>6.613887525622124</v>
      </c>
      <c r="N610" s="3">
        <v>4.133360909823356</v>
      </c>
      <c r="O610" s="3">
        <v>13.293608584745332</v>
      </c>
      <c r="P610" s="3">
        <v>2.5002658336537733</v>
      </c>
      <c r="Q610" s="3">
        <v>1.2584796935926597</v>
      </c>
      <c r="R610" s="3">
        <v>6.847129800671981</v>
      </c>
      <c r="S610" s="3">
        <v>7.344791738108409</v>
      </c>
      <c r="T610" s="3">
        <v>13.204539709698137</v>
      </c>
      <c r="U610" s="3">
        <v>2.1642211709294488</v>
      </c>
      <c r="V610" s="325">
        <v>50.746397441223095</v>
      </c>
      <c r="W610" s="325">
        <v>75.14930345116346</v>
      </c>
      <c r="X610" s="3">
        <v>7.594522414950616</v>
      </c>
      <c r="Y610" s="325">
        <v>82.74382586611408</v>
      </c>
    </row>
    <row r="611" spans="1:25" ht="15">
      <c r="A611" s="321">
        <v>2019</v>
      </c>
      <c r="B611" s="5" t="s">
        <v>507</v>
      </c>
      <c r="C611" s="5" t="s">
        <v>145</v>
      </c>
      <c r="D611" s="5" t="s">
        <v>149</v>
      </c>
      <c r="E611" s="5" t="s">
        <v>291</v>
      </c>
      <c r="F611" s="5" t="s">
        <v>147</v>
      </c>
      <c r="G611" s="5" t="s">
        <v>161</v>
      </c>
      <c r="H611" s="3">
        <v>75.05265120220803</v>
      </c>
      <c r="I611" s="3">
        <v>0</v>
      </c>
      <c r="J611" s="325">
        <v>75.05265120220803</v>
      </c>
      <c r="K611" s="3">
        <v>12.535518819894225</v>
      </c>
      <c r="L611" s="3">
        <v>7.8111961529407985</v>
      </c>
      <c r="M611" s="325">
        <v>20.346714972835024</v>
      </c>
      <c r="N611" s="3">
        <v>6.198070907647115</v>
      </c>
      <c r="O611" s="3">
        <v>42.0525632884079</v>
      </c>
      <c r="P611" s="3">
        <v>6.574849888541027</v>
      </c>
      <c r="Q611" s="3">
        <v>5.6538907293971885</v>
      </c>
      <c r="R611" s="3">
        <v>20.388752604390444</v>
      </c>
      <c r="S611" s="3">
        <v>18.202966498209413</v>
      </c>
      <c r="T611" s="3">
        <v>30.70428724171602</v>
      </c>
      <c r="U611" s="3">
        <v>6.030412654977897</v>
      </c>
      <c r="V611" s="325">
        <v>135.80579381328704</v>
      </c>
      <c r="W611" s="325">
        <v>231.20515998833008</v>
      </c>
      <c r="X611" s="3">
        <v>23.365389821938937</v>
      </c>
      <c r="Y611" s="325">
        <v>254.57054981026903</v>
      </c>
    </row>
    <row r="612" spans="1:25" ht="15">
      <c r="A612" s="321">
        <v>2019</v>
      </c>
      <c r="B612" s="5" t="s">
        <v>507</v>
      </c>
      <c r="C612" s="5" t="s">
        <v>145</v>
      </c>
      <c r="D612" s="5" t="s">
        <v>155</v>
      </c>
      <c r="E612" s="5" t="s">
        <v>292</v>
      </c>
      <c r="F612" s="5" t="s">
        <v>147</v>
      </c>
      <c r="G612" s="5" t="s">
        <v>162</v>
      </c>
      <c r="H612" s="3">
        <v>72.38491116152376</v>
      </c>
      <c r="I612" s="3">
        <v>0</v>
      </c>
      <c r="J612" s="325">
        <v>72.38491116152376</v>
      </c>
      <c r="K612" s="3">
        <v>4.509598714308194</v>
      </c>
      <c r="L612" s="3">
        <v>14.317347550312348</v>
      </c>
      <c r="M612" s="325">
        <v>18.826946264620542</v>
      </c>
      <c r="N612" s="3">
        <v>23.23996301169072</v>
      </c>
      <c r="O612" s="3">
        <v>28.040779188685736</v>
      </c>
      <c r="P612" s="3">
        <v>4.814260528905083</v>
      </c>
      <c r="Q612" s="3">
        <v>3.4036536674365183</v>
      </c>
      <c r="R612" s="3">
        <v>12.88636502830034</v>
      </c>
      <c r="S612" s="3">
        <v>17.566605150774556</v>
      </c>
      <c r="T612" s="3">
        <v>31.689441280766097</v>
      </c>
      <c r="U612" s="3">
        <v>5.7849656403714045</v>
      </c>
      <c r="V612" s="325">
        <v>127.42603349693044</v>
      </c>
      <c r="W612" s="325">
        <v>218.63789092307474</v>
      </c>
      <c r="X612" s="3">
        <v>22.095352679507926</v>
      </c>
      <c r="Y612" s="325">
        <v>240.73324360258266</v>
      </c>
    </row>
    <row r="613" spans="1:25" ht="15">
      <c r="A613" s="321">
        <v>2019</v>
      </c>
      <c r="B613" s="5" t="s">
        <v>507</v>
      </c>
      <c r="C613" s="5" t="s">
        <v>145</v>
      </c>
      <c r="D613" s="5" t="s">
        <v>155</v>
      </c>
      <c r="E613" s="5" t="s">
        <v>293</v>
      </c>
      <c r="F613" s="5" t="s">
        <v>147</v>
      </c>
      <c r="G613" s="5" t="s">
        <v>163</v>
      </c>
      <c r="H613" s="3">
        <v>8.158678852436031</v>
      </c>
      <c r="I613" s="3">
        <v>3.5204668532515697</v>
      </c>
      <c r="J613" s="325">
        <v>11.679145705687601</v>
      </c>
      <c r="K613" s="3">
        <v>20.901371798338218</v>
      </c>
      <c r="L613" s="3">
        <v>54.42341144799846</v>
      </c>
      <c r="M613" s="325">
        <v>75.32478324633668</v>
      </c>
      <c r="N613" s="3">
        <v>8.840371572512229</v>
      </c>
      <c r="O613" s="3">
        <v>56.750867702657395</v>
      </c>
      <c r="P613" s="3">
        <v>4.273121935167188</v>
      </c>
      <c r="Q613" s="3">
        <v>2.414775309622707</v>
      </c>
      <c r="R613" s="3">
        <v>10.055675084638438</v>
      </c>
      <c r="S613" s="3">
        <v>15.804870075710786</v>
      </c>
      <c r="T613" s="3">
        <v>21.418188094662803</v>
      </c>
      <c r="U613" s="3">
        <v>4.167807715923535</v>
      </c>
      <c r="V613" s="325">
        <v>123.72567749089508</v>
      </c>
      <c r="W613" s="325">
        <v>210.72960644291936</v>
      </c>
      <c r="X613" s="3">
        <v>21.2961484155938</v>
      </c>
      <c r="Y613" s="325">
        <v>232.02575485851315</v>
      </c>
    </row>
    <row r="614" spans="1:25" ht="15">
      <c r="A614" s="321">
        <v>2019</v>
      </c>
      <c r="B614" s="5" t="s">
        <v>507</v>
      </c>
      <c r="C614" s="5" t="s">
        <v>145</v>
      </c>
      <c r="D614" s="5" t="s">
        <v>155</v>
      </c>
      <c r="E614" s="5" t="s">
        <v>294</v>
      </c>
      <c r="F614" s="5" t="s">
        <v>147</v>
      </c>
      <c r="G614" s="5" t="s">
        <v>164</v>
      </c>
      <c r="H614" s="3">
        <v>17.29607877268289</v>
      </c>
      <c r="I614" s="3">
        <v>0</v>
      </c>
      <c r="J614" s="325">
        <v>17.29607877268289</v>
      </c>
      <c r="K614" s="3">
        <v>7.644383180412883</v>
      </c>
      <c r="L614" s="3">
        <v>24.057927839577022</v>
      </c>
      <c r="M614" s="325">
        <v>31.702311019989907</v>
      </c>
      <c r="N614" s="3">
        <v>2.1365207285891743</v>
      </c>
      <c r="O614" s="3">
        <v>14.069985909345087</v>
      </c>
      <c r="P614" s="3">
        <v>2.958046712302206</v>
      </c>
      <c r="Q614" s="3">
        <v>1.6746260472694956</v>
      </c>
      <c r="R614" s="3">
        <v>8.693666876973403</v>
      </c>
      <c r="S614" s="3">
        <v>11.679871467022112</v>
      </c>
      <c r="T614" s="3">
        <v>25.059478005446607</v>
      </c>
      <c r="U614" s="3">
        <v>3.076836935915867</v>
      </c>
      <c r="V614" s="325">
        <v>69.34903268286395</v>
      </c>
      <c r="W614" s="325">
        <v>118.34742247553675</v>
      </c>
      <c r="X614" s="3">
        <v>11.960086274468042</v>
      </c>
      <c r="Y614" s="325">
        <v>130.30750875000479</v>
      </c>
    </row>
    <row r="615" spans="1:25" ht="15">
      <c r="A615" s="321">
        <v>2019</v>
      </c>
      <c r="B615" s="5" t="s">
        <v>507</v>
      </c>
      <c r="C615" s="5" t="s">
        <v>145</v>
      </c>
      <c r="D615" s="5" t="s">
        <v>155</v>
      </c>
      <c r="E615" s="5" t="s">
        <v>295</v>
      </c>
      <c r="F615" s="5" t="s">
        <v>147</v>
      </c>
      <c r="G615" s="5" t="s">
        <v>165</v>
      </c>
      <c r="H615" s="3">
        <v>21.549322131318668</v>
      </c>
      <c r="I615" s="3">
        <v>0</v>
      </c>
      <c r="J615" s="325">
        <v>21.549322131318668</v>
      </c>
      <c r="K615" s="3">
        <v>1.7095019002294294</v>
      </c>
      <c r="L615" s="3">
        <v>8.360327704428036</v>
      </c>
      <c r="M615" s="325">
        <v>10.069829604657466</v>
      </c>
      <c r="N615" s="3">
        <v>3.149510263423357</v>
      </c>
      <c r="O615" s="3">
        <v>11.291383768531666</v>
      </c>
      <c r="P615" s="3">
        <v>4.170427028746875</v>
      </c>
      <c r="Q615" s="3">
        <v>2.3430548670109053</v>
      </c>
      <c r="R615" s="3">
        <v>7.904846233619021</v>
      </c>
      <c r="S615" s="3">
        <v>11.3486630547024</v>
      </c>
      <c r="T615" s="3">
        <v>24.80920260882</v>
      </c>
      <c r="U615" s="3">
        <v>3.9114237694866008</v>
      </c>
      <c r="V615" s="325">
        <v>68.92851159434083</v>
      </c>
      <c r="W615" s="325">
        <v>100.54766333031696</v>
      </c>
      <c r="X615" s="3">
        <v>10.161258293355186</v>
      </c>
      <c r="Y615" s="325">
        <v>110.70892162367215</v>
      </c>
    </row>
    <row r="616" spans="1:25" ht="15">
      <c r="A616" s="321">
        <v>2019</v>
      </c>
      <c r="B616" s="5" t="s">
        <v>507</v>
      </c>
      <c r="C616" s="5" t="s">
        <v>145</v>
      </c>
      <c r="D616" s="5" t="s">
        <v>153</v>
      </c>
      <c r="E616" s="5" t="s">
        <v>296</v>
      </c>
      <c r="F616" s="5" t="s">
        <v>147</v>
      </c>
      <c r="G616" s="5" t="s">
        <v>166</v>
      </c>
      <c r="H616" s="3">
        <v>94.06048885910563</v>
      </c>
      <c r="I616" s="3">
        <v>0</v>
      </c>
      <c r="J616" s="325">
        <v>94.06048885910563</v>
      </c>
      <c r="K616" s="3">
        <v>7.721082790025338</v>
      </c>
      <c r="L616" s="3">
        <v>13.359104203107172</v>
      </c>
      <c r="M616" s="325">
        <v>21.08018699313251</v>
      </c>
      <c r="N616" s="3">
        <v>20.670638971586317</v>
      </c>
      <c r="O616" s="3">
        <v>34.275996246726535</v>
      </c>
      <c r="P616" s="3">
        <v>5.788681776451952</v>
      </c>
      <c r="Q616" s="3">
        <v>4.430659931570928</v>
      </c>
      <c r="R616" s="3">
        <v>11.661068669525205</v>
      </c>
      <c r="S616" s="3">
        <v>19.266991018642518</v>
      </c>
      <c r="T616" s="3">
        <v>35.66482290457054</v>
      </c>
      <c r="U616" s="3">
        <v>6.535889239218587</v>
      </c>
      <c r="V616" s="325">
        <v>138.2947487582926</v>
      </c>
      <c r="W616" s="325">
        <v>253.43542461053073</v>
      </c>
      <c r="X616" s="3">
        <v>25.611960784147545</v>
      </c>
      <c r="Y616" s="325">
        <v>279.04738539467826</v>
      </c>
    </row>
    <row r="617" spans="1:25" ht="15">
      <c r="A617" s="321">
        <v>2019</v>
      </c>
      <c r="B617" s="5" t="s">
        <v>507</v>
      </c>
      <c r="C617" s="5" t="s">
        <v>145</v>
      </c>
      <c r="D617" s="5" t="s">
        <v>155</v>
      </c>
      <c r="E617" s="5" t="s">
        <v>297</v>
      </c>
      <c r="F617" s="5" t="s">
        <v>147</v>
      </c>
      <c r="G617" s="5" t="s">
        <v>167</v>
      </c>
      <c r="H617" s="3">
        <v>61.57233562797986</v>
      </c>
      <c r="I617" s="3">
        <v>0</v>
      </c>
      <c r="J617" s="325">
        <v>61.57233562797986</v>
      </c>
      <c r="K617" s="3">
        <v>10.072359324999496</v>
      </c>
      <c r="L617" s="3">
        <v>15.299296350851385</v>
      </c>
      <c r="M617" s="325">
        <v>25.37165567585088</v>
      </c>
      <c r="N617" s="3">
        <v>10.688631558267499</v>
      </c>
      <c r="O617" s="3">
        <v>72.06363720504335</v>
      </c>
      <c r="P617" s="3">
        <v>10.578505707741911</v>
      </c>
      <c r="Q617" s="3">
        <v>7.865008423314745</v>
      </c>
      <c r="R617" s="3">
        <v>31.68663549765263</v>
      </c>
      <c r="S617" s="3">
        <v>26.05377569233032</v>
      </c>
      <c r="T617" s="3">
        <v>39.14352964857498</v>
      </c>
      <c r="U617" s="3">
        <v>10.356007294774786</v>
      </c>
      <c r="V617" s="325">
        <v>208.43573102770026</v>
      </c>
      <c r="W617" s="325">
        <v>295.379722331531</v>
      </c>
      <c r="X617" s="3">
        <v>29.85081456711719</v>
      </c>
      <c r="Y617" s="325">
        <v>325.2305368986482</v>
      </c>
    </row>
    <row r="618" spans="1:25" ht="15">
      <c r="A618" s="321">
        <v>2019</v>
      </c>
      <c r="B618" s="5" t="s">
        <v>507</v>
      </c>
      <c r="C618" s="5" t="s">
        <v>145</v>
      </c>
      <c r="D618" s="5" t="s">
        <v>155</v>
      </c>
      <c r="E618" s="5" t="s">
        <v>298</v>
      </c>
      <c r="F618" s="5" t="s">
        <v>147</v>
      </c>
      <c r="G618" s="5" t="s">
        <v>168</v>
      </c>
      <c r="H618" s="3">
        <v>89.50529458291327</v>
      </c>
      <c r="I618" s="3">
        <v>0</v>
      </c>
      <c r="J618" s="325">
        <v>89.50529458291327</v>
      </c>
      <c r="K618" s="3">
        <v>6.736092173238483</v>
      </c>
      <c r="L618" s="3">
        <v>24.699528521736617</v>
      </c>
      <c r="M618" s="325">
        <v>31.4356206949751</v>
      </c>
      <c r="N618" s="3">
        <v>7.450598632433056</v>
      </c>
      <c r="O618" s="3">
        <v>33.40793317305469</v>
      </c>
      <c r="P618" s="3">
        <v>6.673499544787008</v>
      </c>
      <c r="Q618" s="3">
        <v>4.947102210498125</v>
      </c>
      <c r="R618" s="3">
        <v>15.610625982167981</v>
      </c>
      <c r="S618" s="3">
        <v>18.91473740239778</v>
      </c>
      <c r="T618" s="3">
        <v>32.964082058959335</v>
      </c>
      <c r="U618" s="3">
        <v>6.735365653367846</v>
      </c>
      <c r="V618" s="325">
        <v>126.70394465766582</v>
      </c>
      <c r="W618" s="325">
        <v>247.64485993555417</v>
      </c>
      <c r="X618" s="3">
        <v>25.02677141844824</v>
      </c>
      <c r="Y618" s="325">
        <v>272.6716313540024</v>
      </c>
    </row>
    <row r="619" spans="1:25" ht="15">
      <c r="A619" s="321">
        <v>2019</v>
      </c>
      <c r="B619" s="5" t="s">
        <v>507</v>
      </c>
      <c r="C619" s="5" t="s">
        <v>145</v>
      </c>
      <c r="D619" s="5" t="s">
        <v>155</v>
      </c>
      <c r="E619" s="5" t="s">
        <v>299</v>
      </c>
      <c r="F619" s="5" t="s">
        <v>147</v>
      </c>
      <c r="G619" s="5" t="s">
        <v>169</v>
      </c>
      <c r="H619" s="3">
        <v>48.580212838287444</v>
      </c>
      <c r="I619" s="3">
        <v>0</v>
      </c>
      <c r="J619" s="325">
        <v>48.580212838287444</v>
      </c>
      <c r="K619" s="3">
        <v>5.36455381972056</v>
      </c>
      <c r="L619" s="3">
        <v>4.656091003680587</v>
      </c>
      <c r="M619" s="325">
        <v>10.020644823401147</v>
      </c>
      <c r="N619" s="3">
        <v>5.338895172522735</v>
      </c>
      <c r="O619" s="3">
        <v>8.438051560646656</v>
      </c>
      <c r="P619" s="3">
        <v>2.9433659940575527</v>
      </c>
      <c r="Q619" s="3">
        <v>2.147516197766551</v>
      </c>
      <c r="R619" s="3">
        <v>7.746498468125786</v>
      </c>
      <c r="S619" s="3">
        <v>10.617067944777347</v>
      </c>
      <c r="T619" s="3">
        <v>22.155436899902767</v>
      </c>
      <c r="U619" s="3">
        <v>2.9268790881717055</v>
      </c>
      <c r="V619" s="325">
        <v>62.3137113259711</v>
      </c>
      <c r="W619" s="325">
        <v>120.91456898765969</v>
      </c>
      <c r="X619" s="3">
        <v>12.219519839829694</v>
      </c>
      <c r="Y619" s="325">
        <v>133.1340888274894</v>
      </c>
    </row>
    <row r="620" spans="1:25" ht="15">
      <c r="A620" s="321">
        <v>2019</v>
      </c>
      <c r="B620" s="5" t="s">
        <v>507</v>
      </c>
      <c r="C620" s="5" t="s">
        <v>145</v>
      </c>
      <c r="D620" s="5" t="s">
        <v>146</v>
      </c>
      <c r="E620" s="5" t="s">
        <v>300</v>
      </c>
      <c r="F620" s="5" t="s">
        <v>147</v>
      </c>
      <c r="G620" s="5" t="s">
        <v>170</v>
      </c>
      <c r="H620" s="3">
        <v>24.227037423305056</v>
      </c>
      <c r="I620" s="3">
        <v>0.7608127285633124</v>
      </c>
      <c r="J620" s="325">
        <v>24.98785015186837</v>
      </c>
      <c r="K620" s="3">
        <v>4.091080551501763</v>
      </c>
      <c r="L620" s="3">
        <v>5.738049365329676</v>
      </c>
      <c r="M620" s="325">
        <v>9.82912991683144</v>
      </c>
      <c r="N620" s="3">
        <v>5.265338181252551</v>
      </c>
      <c r="O620" s="3">
        <v>19.390722275853197</v>
      </c>
      <c r="P620" s="3">
        <v>4.126262010618179</v>
      </c>
      <c r="Q620" s="3">
        <v>2.086610384403091</v>
      </c>
      <c r="R620" s="3">
        <v>11.245298863633339</v>
      </c>
      <c r="S620" s="3">
        <v>13.06290007317336</v>
      </c>
      <c r="T620" s="3">
        <v>24.706569320269267</v>
      </c>
      <c r="U620" s="3">
        <v>4.966397254839543</v>
      </c>
      <c r="V620" s="325">
        <v>84.85009836404252</v>
      </c>
      <c r="W620" s="325">
        <v>119.66707843274233</v>
      </c>
      <c r="X620" s="3">
        <v>12.093449543144697</v>
      </c>
      <c r="Y620" s="325">
        <v>131.76052797588702</v>
      </c>
    </row>
    <row r="621" spans="1:25" ht="15">
      <c r="A621" s="321">
        <v>2019</v>
      </c>
      <c r="B621" s="5" t="s">
        <v>507</v>
      </c>
      <c r="C621" s="5" t="s">
        <v>145</v>
      </c>
      <c r="D621" s="5" t="s">
        <v>153</v>
      </c>
      <c r="E621" s="5" t="s">
        <v>301</v>
      </c>
      <c r="F621" s="5" t="s">
        <v>147</v>
      </c>
      <c r="G621" s="5" t="s">
        <v>171</v>
      </c>
      <c r="H621" s="3">
        <v>449.3838387573518</v>
      </c>
      <c r="I621" s="3">
        <v>0</v>
      </c>
      <c r="J621" s="325">
        <v>449.3838387573518</v>
      </c>
      <c r="K621" s="3">
        <v>33.897866087283134</v>
      </c>
      <c r="L621" s="3">
        <v>36.513491799044644</v>
      </c>
      <c r="M621" s="325">
        <v>70.41135788632778</v>
      </c>
      <c r="N621" s="3">
        <v>13.371125581317164</v>
      </c>
      <c r="O621" s="3">
        <v>57.0882671783563</v>
      </c>
      <c r="P621" s="3">
        <v>12.753639497170196</v>
      </c>
      <c r="Q621" s="3">
        <v>11.473437335411807</v>
      </c>
      <c r="R621" s="3">
        <v>27.094547018055767</v>
      </c>
      <c r="S621" s="3">
        <v>42.20776452088418</v>
      </c>
      <c r="T621" s="3">
        <v>74.34727250148242</v>
      </c>
      <c r="U621" s="3">
        <v>11.000736634926962</v>
      </c>
      <c r="V621" s="325">
        <v>249.3367902676048</v>
      </c>
      <c r="W621" s="325">
        <v>769.1319869112843</v>
      </c>
      <c r="X621" s="3">
        <v>77.72780114255094</v>
      </c>
      <c r="Y621" s="325">
        <v>846.8597880538352</v>
      </c>
    </row>
    <row r="622" spans="1:25" ht="15">
      <c r="A622" s="321">
        <v>2019</v>
      </c>
      <c r="B622" s="5" t="s">
        <v>507</v>
      </c>
      <c r="C622" s="5" t="s">
        <v>145</v>
      </c>
      <c r="D622" s="5" t="s">
        <v>155</v>
      </c>
      <c r="E622" s="5" t="s">
        <v>302</v>
      </c>
      <c r="F622" s="5" t="s">
        <v>147</v>
      </c>
      <c r="G622" s="5" t="s">
        <v>172</v>
      </c>
      <c r="H622" s="3">
        <v>119.78876305415297</v>
      </c>
      <c r="I622" s="3">
        <v>4.202188734366473</v>
      </c>
      <c r="J622" s="325">
        <v>123.99095178851944</v>
      </c>
      <c r="K622" s="3">
        <v>1.3617377197532516</v>
      </c>
      <c r="L622" s="3">
        <v>15.232970889359018</v>
      </c>
      <c r="M622" s="325">
        <v>16.59470860911227</v>
      </c>
      <c r="N622" s="3">
        <v>2.861490092773087</v>
      </c>
      <c r="O622" s="3">
        <v>12.49065962406769</v>
      </c>
      <c r="P622" s="3">
        <v>3.132928051847535</v>
      </c>
      <c r="Q622" s="3">
        <v>1.6946814353149917</v>
      </c>
      <c r="R622" s="3">
        <v>9.295127990598496</v>
      </c>
      <c r="S622" s="3">
        <v>10.723156408227865</v>
      </c>
      <c r="T622" s="3">
        <v>17.637122753754593</v>
      </c>
      <c r="U622" s="3">
        <v>3.476533705743545</v>
      </c>
      <c r="V622" s="325">
        <v>61.311700062327795</v>
      </c>
      <c r="W622" s="325">
        <v>201.8973604599595</v>
      </c>
      <c r="X622" s="3">
        <v>20.403569416035452</v>
      </c>
      <c r="Y622" s="325">
        <v>222.30092987599494</v>
      </c>
    </row>
    <row r="623" spans="1:25" ht="15">
      <c r="A623" s="321">
        <v>2019</v>
      </c>
      <c r="B623" s="5" t="s">
        <v>507</v>
      </c>
      <c r="C623" s="5" t="s">
        <v>145</v>
      </c>
      <c r="D623" s="5" t="s">
        <v>146</v>
      </c>
      <c r="E623" s="5" t="s">
        <v>303</v>
      </c>
      <c r="F623" s="5" t="s">
        <v>147</v>
      </c>
      <c r="G623" s="5" t="s">
        <v>173</v>
      </c>
      <c r="H623" s="3">
        <v>42.42445312900222</v>
      </c>
      <c r="I623" s="3">
        <v>0.6808632984679335</v>
      </c>
      <c r="J623" s="325">
        <v>43.10531642747015</v>
      </c>
      <c r="K623" s="3">
        <v>5.660151727687572</v>
      </c>
      <c r="L623" s="3">
        <v>12.135690271841472</v>
      </c>
      <c r="M623" s="325">
        <v>17.795841999529046</v>
      </c>
      <c r="N623" s="3">
        <v>7.396304800177871</v>
      </c>
      <c r="O623" s="3">
        <v>33.86230694071971</v>
      </c>
      <c r="P623" s="3">
        <v>5.878286105115682</v>
      </c>
      <c r="Q623" s="3">
        <v>2.972059368800574</v>
      </c>
      <c r="R623" s="3">
        <v>15.468233530343905</v>
      </c>
      <c r="S623" s="3">
        <v>19.672820831616704</v>
      </c>
      <c r="T623" s="3">
        <v>35.84346738936788</v>
      </c>
      <c r="U623" s="3">
        <v>6.18136182225847</v>
      </c>
      <c r="V623" s="325">
        <v>127.2748407884008</v>
      </c>
      <c r="W623" s="325">
        <v>188.1759992154</v>
      </c>
      <c r="X623" s="3">
        <v>19.016900734493223</v>
      </c>
      <c r="Y623" s="325">
        <v>207.19289994989322</v>
      </c>
    </row>
    <row r="624" spans="1:25" ht="15">
      <c r="A624" s="321">
        <v>2019</v>
      </c>
      <c r="B624" s="5" t="s">
        <v>507</v>
      </c>
      <c r="C624" s="5" t="s">
        <v>174</v>
      </c>
      <c r="D624" s="5" t="s">
        <v>175</v>
      </c>
      <c r="E624" s="5" t="s">
        <v>304</v>
      </c>
      <c r="F624" s="5" t="s">
        <v>176</v>
      </c>
      <c r="G624" s="5" t="s">
        <v>177</v>
      </c>
      <c r="H624" s="3">
        <v>638.6604442290571</v>
      </c>
      <c r="I624" s="3">
        <v>8.10919890695152</v>
      </c>
      <c r="J624" s="325">
        <v>646.7696431360087</v>
      </c>
      <c r="K624" s="3">
        <v>95.50910432109984</v>
      </c>
      <c r="L624" s="3">
        <v>185.13254473179072</v>
      </c>
      <c r="M624" s="325">
        <v>280.64164905289056</v>
      </c>
      <c r="N624" s="3">
        <v>91.1295455254417</v>
      </c>
      <c r="O624" s="3">
        <v>535.3877009228007</v>
      </c>
      <c r="P624" s="3">
        <v>71.9523338675596</v>
      </c>
      <c r="Q624" s="3">
        <v>85.89023155652073</v>
      </c>
      <c r="R624" s="3">
        <v>164.86736098077392</v>
      </c>
      <c r="S624" s="3">
        <v>208.34571600071152</v>
      </c>
      <c r="T624" s="3">
        <v>317.8684447289612</v>
      </c>
      <c r="U624" s="3">
        <v>59.79328681371709</v>
      </c>
      <c r="V624" s="325">
        <v>1535.2346203964864</v>
      </c>
      <c r="W624" s="325">
        <v>2462.6459125853858</v>
      </c>
      <c r="X624" s="3">
        <v>248.8728268169553</v>
      </c>
      <c r="Y624" s="325">
        <v>2711.518739402341</v>
      </c>
    </row>
    <row r="625" spans="1:25" ht="15">
      <c r="A625" s="321">
        <v>2019</v>
      </c>
      <c r="B625" s="5" t="s">
        <v>507</v>
      </c>
      <c r="C625" s="5" t="s">
        <v>174</v>
      </c>
      <c r="D625" s="5" t="s">
        <v>178</v>
      </c>
      <c r="E625" s="5" t="s">
        <v>305</v>
      </c>
      <c r="F625" s="5" t="s">
        <v>176</v>
      </c>
      <c r="G625" s="5" t="s">
        <v>179</v>
      </c>
      <c r="H625" s="3">
        <v>54.877295151339816</v>
      </c>
      <c r="I625" s="3">
        <v>0</v>
      </c>
      <c r="J625" s="325">
        <v>54.877295151339816</v>
      </c>
      <c r="K625" s="3">
        <v>3.2915723425051033</v>
      </c>
      <c r="L625" s="3">
        <v>20.612065383590174</v>
      </c>
      <c r="M625" s="325">
        <v>23.903637726095276</v>
      </c>
      <c r="N625" s="3">
        <v>8.997459480057378</v>
      </c>
      <c r="O625" s="3">
        <v>71.13366647553657</v>
      </c>
      <c r="P625" s="3">
        <v>9.342881358634772</v>
      </c>
      <c r="Q625" s="3">
        <v>5.634848771153282</v>
      </c>
      <c r="R625" s="3">
        <v>15.712735245496642</v>
      </c>
      <c r="S625" s="3">
        <v>27.31347532149658</v>
      </c>
      <c r="T625" s="3">
        <v>61.58936894257413</v>
      </c>
      <c r="U625" s="3">
        <v>6.988620724705692</v>
      </c>
      <c r="V625" s="325">
        <v>206.71305631965507</v>
      </c>
      <c r="W625" s="325">
        <v>285.4939891970902</v>
      </c>
      <c r="X625" s="3">
        <v>28.85177108394612</v>
      </c>
      <c r="Y625" s="325">
        <v>314.3457602810363</v>
      </c>
    </row>
    <row r="626" spans="1:25" ht="15">
      <c r="A626" s="321">
        <v>2019</v>
      </c>
      <c r="B626" s="5" t="s">
        <v>507</v>
      </c>
      <c r="C626" s="5" t="s">
        <v>174</v>
      </c>
      <c r="D626" s="5" t="s">
        <v>175</v>
      </c>
      <c r="E626" s="5" t="s">
        <v>306</v>
      </c>
      <c r="F626" s="5" t="s">
        <v>176</v>
      </c>
      <c r="G626" s="5" t="s">
        <v>180</v>
      </c>
      <c r="H626" s="3">
        <v>623.1636833723703</v>
      </c>
      <c r="I626" s="3">
        <v>7.339776019039846</v>
      </c>
      <c r="J626" s="325">
        <v>630.5034593914102</v>
      </c>
      <c r="K626" s="3">
        <v>49.17943212259992</v>
      </c>
      <c r="L626" s="3">
        <v>46.74930875777093</v>
      </c>
      <c r="M626" s="325">
        <v>95.92874088037085</v>
      </c>
      <c r="N626" s="3">
        <v>28.09830166049644</v>
      </c>
      <c r="O626" s="3">
        <v>144.63246104231555</v>
      </c>
      <c r="P626" s="3">
        <v>23.952304705183323</v>
      </c>
      <c r="Q626" s="3">
        <v>17.748395879133646</v>
      </c>
      <c r="R626" s="3">
        <v>43.87318638320259</v>
      </c>
      <c r="S626" s="3">
        <v>62.515606883003656</v>
      </c>
      <c r="T626" s="3">
        <v>83.31872958466253</v>
      </c>
      <c r="U626" s="3">
        <v>18.132742136108217</v>
      </c>
      <c r="V626" s="325">
        <v>422.271728274106</v>
      </c>
      <c r="W626" s="325">
        <v>1148.703928545887</v>
      </c>
      <c r="X626" s="3">
        <v>116.08700723557412</v>
      </c>
      <c r="Y626" s="325">
        <v>1264.7909357814613</v>
      </c>
    </row>
    <row r="627" spans="1:25" ht="15">
      <c r="A627" s="321">
        <v>2019</v>
      </c>
      <c r="B627" s="5" t="s">
        <v>507</v>
      </c>
      <c r="C627" s="5" t="s">
        <v>174</v>
      </c>
      <c r="D627" s="5" t="s">
        <v>175</v>
      </c>
      <c r="E627" s="5" t="s">
        <v>307</v>
      </c>
      <c r="F627" s="5" t="s">
        <v>176</v>
      </c>
      <c r="G627" s="5" t="s">
        <v>181</v>
      </c>
      <c r="H627" s="3">
        <v>291.66222149386704</v>
      </c>
      <c r="I627" s="3">
        <v>3.89256077545366</v>
      </c>
      <c r="J627" s="325">
        <v>295.5547822693207</v>
      </c>
      <c r="K627" s="3">
        <v>21.122580736708695</v>
      </c>
      <c r="L627" s="3">
        <v>53.262902347546856</v>
      </c>
      <c r="M627" s="325">
        <v>74.38548308425555</v>
      </c>
      <c r="N627" s="3">
        <v>34.58717289721865</v>
      </c>
      <c r="O627" s="3">
        <v>137.21152601045026</v>
      </c>
      <c r="P627" s="3">
        <v>30.996233688072827</v>
      </c>
      <c r="Q627" s="3">
        <v>29.04270265392422</v>
      </c>
      <c r="R627" s="3">
        <v>53.91753138464789</v>
      </c>
      <c r="S627" s="3">
        <v>73.61490198176321</v>
      </c>
      <c r="T627" s="3">
        <v>130.846536955501</v>
      </c>
      <c r="U627" s="3">
        <v>27.55443437057078</v>
      </c>
      <c r="V627" s="325">
        <v>517.7710399421487</v>
      </c>
      <c r="W627" s="325">
        <v>887.711305295725</v>
      </c>
      <c r="X627" s="3">
        <v>89.71132261331793</v>
      </c>
      <c r="Y627" s="325">
        <v>977.422627909043</v>
      </c>
    </row>
    <row r="628" spans="1:25" ht="15">
      <c r="A628" s="321">
        <v>2019</v>
      </c>
      <c r="B628" s="5" t="s">
        <v>507</v>
      </c>
      <c r="C628" s="5" t="s">
        <v>174</v>
      </c>
      <c r="D628" s="5" t="s">
        <v>182</v>
      </c>
      <c r="E628" s="5" t="s">
        <v>308</v>
      </c>
      <c r="F628" s="5" t="s">
        <v>176</v>
      </c>
      <c r="G628" s="5" t="s">
        <v>183</v>
      </c>
      <c r="H628" s="3">
        <v>1.4920403936984292</v>
      </c>
      <c r="I628" s="3">
        <v>0</v>
      </c>
      <c r="J628" s="325">
        <v>1.4920403936984292</v>
      </c>
      <c r="K628" s="3">
        <v>0.38217631692900467</v>
      </c>
      <c r="L628" s="3">
        <v>3.585789963273584</v>
      </c>
      <c r="M628" s="325">
        <v>3.967966280202589</v>
      </c>
      <c r="N628" s="3">
        <v>1.057164709919165</v>
      </c>
      <c r="O628" s="3">
        <v>10.140881044747145</v>
      </c>
      <c r="P628" s="3">
        <v>1.8413843417377953</v>
      </c>
      <c r="Q628" s="3">
        <v>0.8038754003710739</v>
      </c>
      <c r="R628" s="3">
        <v>2.53056022755234</v>
      </c>
      <c r="S628" s="3">
        <v>6.844550660751412</v>
      </c>
      <c r="T628" s="3">
        <v>18.825885655046324</v>
      </c>
      <c r="U628" s="3">
        <v>1.4416935376959767</v>
      </c>
      <c r="V628" s="325">
        <v>43.485995577821235</v>
      </c>
      <c r="W628" s="325">
        <v>48.946002251722255</v>
      </c>
      <c r="X628" s="3">
        <v>4.9464398757134855</v>
      </c>
      <c r="Y628" s="325">
        <v>53.89244212743574</v>
      </c>
    </row>
    <row r="629" spans="1:25" ht="15">
      <c r="A629" s="321">
        <v>2019</v>
      </c>
      <c r="B629" s="5" t="s">
        <v>507</v>
      </c>
      <c r="C629" s="5" t="s">
        <v>174</v>
      </c>
      <c r="D629" s="5" t="s">
        <v>175</v>
      </c>
      <c r="E629" s="5" t="s">
        <v>309</v>
      </c>
      <c r="F629" s="5" t="s">
        <v>176</v>
      </c>
      <c r="G629" s="5" t="s">
        <v>184</v>
      </c>
      <c r="H629" s="3">
        <v>59.53153085974078</v>
      </c>
      <c r="I629" s="3">
        <v>31.716280473814336</v>
      </c>
      <c r="J629" s="325">
        <v>91.24781133355512</v>
      </c>
      <c r="K629" s="3">
        <v>1.5473343858413833</v>
      </c>
      <c r="L629" s="3">
        <v>15.1694468418239</v>
      </c>
      <c r="M629" s="325">
        <v>16.716781227665283</v>
      </c>
      <c r="N629" s="3">
        <v>8.915707184463775</v>
      </c>
      <c r="O629" s="3">
        <v>37.81799568133001</v>
      </c>
      <c r="P629" s="3">
        <v>4.9778064055819655</v>
      </c>
      <c r="Q629" s="3">
        <v>3.6215284624938207</v>
      </c>
      <c r="R629" s="3">
        <v>9.648638438059171</v>
      </c>
      <c r="S629" s="3">
        <v>21.416914990830087</v>
      </c>
      <c r="T629" s="3">
        <v>44.877433375045804</v>
      </c>
      <c r="U629" s="3">
        <v>3.7800725146677094</v>
      </c>
      <c r="V629" s="325">
        <v>135.05609705247235</v>
      </c>
      <c r="W629" s="325">
        <v>243.02068961369275</v>
      </c>
      <c r="X629" s="3">
        <v>24.559456838709682</v>
      </c>
      <c r="Y629" s="325">
        <v>267.58014645240246</v>
      </c>
    </row>
    <row r="630" spans="1:25" ht="15">
      <c r="A630" s="321">
        <v>2019</v>
      </c>
      <c r="B630" s="5" t="s">
        <v>507</v>
      </c>
      <c r="C630" s="5" t="s">
        <v>174</v>
      </c>
      <c r="D630" s="5" t="s">
        <v>178</v>
      </c>
      <c r="E630" s="5" t="s">
        <v>310</v>
      </c>
      <c r="F630" s="5" t="s">
        <v>176</v>
      </c>
      <c r="G630" s="5" t="s">
        <v>185</v>
      </c>
      <c r="H630" s="3">
        <v>105.44099196553296</v>
      </c>
      <c r="I630" s="3">
        <v>0</v>
      </c>
      <c r="J630" s="325">
        <v>105.44099196553296</v>
      </c>
      <c r="K630" s="3">
        <v>7.301050631532747</v>
      </c>
      <c r="L630" s="3">
        <v>35.07053786361134</v>
      </c>
      <c r="M630" s="325">
        <v>42.37158849514409</v>
      </c>
      <c r="N630" s="3">
        <v>27.813090098529162</v>
      </c>
      <c r="O630" s="3">
        <v>107.81958108676929</v>
      </c>
      <c r="P630" s="3">
        <v>14.826685685870395</v>
      </c>
      <c r="Q630" s="3">
        <v>10.527287062489561</v>
      </c>
      <c r="R630" s="3">
        <v>28.869111020690667</v>
      </c>
      <c r="S630" s="3">
        <v>46.953318850441676</v>
      </c>
      <c r="T630" s="3">
        <v>110.61171601194572</v>
      </c>
      <c r="U630" s="3">
        <v>11.579326215892745</v>
      </c>
      <c r="V630" s="325">
        <v>359.0001160326292</v>
      </c>
      <c r="W630" s="325">
        <v>506.81269649330625</v>
      </c>
      <c r="X630" s="3">
        <v>51.21804470484932</v>
      </c>
      <c r="Y630" s="325">
        <v>558.0307411981555</v>
      </c>
    </row>
    <row r="631" spans="1:25" ht="15">
      <c r="A631" s="321">
        <v>2019</v>
      </c>
      <c r="B631" s="5" t="s">
        <v>507</v>
      </c>
      <c r="C631" s="5" t="s">
        <v>174</v>
      </c>
      <c r="D631" s="5" t="s">
        <v>178</v>
      </c>
      <c r="E631" s="5" t="s">
        <v>311</v>
      </c>
      <c r="F631" s="5" t="s">
        <v>176</v>
      </c>
      <c r="G631" s="5" t="s">
        <v>186</v>
      </c>
      <c r="H631" s="3">
        <v>64.4291459127434</v>
      </c>
      <c r="I631" s="3">
        <v>0</v>
      </c>
      <c r="J631" s="325">
        <v>64.4291459127434</v>
      </c>
      <c r="K631" s="3">
        <v>2.655574440580419</v>
      </c>
      <c r="L631" s="3">
        <v>15.799620690547819</v>
      </c>
      <c r="M631" s="325">
        <v>18.45519513112824</v>
      </c>
      <c r="N631" s="3">
        <v>11.530923538210274</v>
      </c>
      <c r="O631" s="3">
        <v>35.516428358311735</v>
      </c>
      <c r="P631" s="3">
        <v>6.8042652850244965</v>
      </c>
      <c r="Q631" s="3">
        <v>3.8687605835039474</v>
      </c>
      <c r="R631" s="3">
        <v>6.969701447253592</v>
      </c>
      <c r="S631" s="3">
        <v>19.297776754591403</v>
      </c>
      <c r="T631" s="3">
        <v>52.71425884063738</v>
      </c>
      <c r="U631" s="3">
        <v>4.81835275012692</v>
      </c>
      <c r="V631" s="325">
        <v>141.52046755765974</v>
      </c>
      <c r="W631" s="325">
        <v>224.40480860153139</v>
      </c>
      <c r="X631" s="3">
        <v>22.6781523005673</v>
      </c>
      <c r="Y631" s="325">
        <v>247.08296090209868</v>
      </c>
    </row>
    <row r="632" spans="1:25" ht="15">
      <c r="A632" s="321">
        <v>2019</v>
      </c>
      <c r="B632" s="5" t="s">
        <v>507</v>
      </c>
      <c r="C632" s="5" t="s">
        <v>174</v>
      </c>
      <c r="D632" s="5" t="s">
        <v>178</v>
      </c>
      <c r="E632" s="5" t="s">
        <v>312</v>
      </c>
      <c r="F632" s="5" t="s">
        <v>176</v>
      </c>
      <c r="G632" s="5" t="s">
        <v>187</v>
      </c>
      <c r="H632" s="3">
        <v>43.72945325826598</v>
      </c>
      <c r="I632" s="3">
        <v>0</v>
      </c>
      <c r="J632" s="325">
        <v>43.72945325826598</v>
      </c>
      <c r="K632" s="3">
        <v>2.866331335879768</v>
      </c>
      <c r="L632" s="3">
        <v>20.375582486038205</v>
      </c>
      <c r="M632" s="325">
        <v>23.241913821917972</v>
      </c>
      <c r="N632" s="3">
        <v>11.099758821251097</v>
      </c>
      <c r="O632" s="3">
        <v>73.20705858128011</v>
      </c>
      <c r="P632" s="3">
        <v>9.018725191800158</v>
      </c>
      <c r="Q632" s="3">
        <v>5.101395613195494</v>
      </c>
      <c r="R632" s="3">
        <v>12.15322861852507</v>
      </c>
      <c r="S632" s="3">
        <v>29.913188101733375</v>
      </c>
      <c r="T632" s="3">
        <v>69.47120950885424</v>
      </c>
      <c r="U632" s="3">
        <v>5.649601723293309</v>
      </c>
      <c r="V632" s="325">
        <v>215.61416615993284</v>
      </c>
      <c r="W632" s="325">
        <v>282.5855332401168</v>
      </c>
      <c r="X632" s="3">
        <v>28.557845086714682</v>
      </c>
      <c r="Y632" s="325">
        <v>311.14337832683145</v>
      </c>
    </row>
    <row r="633" spans="1:25" ht="15">
      <c r="A633" s="321">
        <v>2019</v>
      </c>
      <c r="B633" s="5" t="s">
        <v>507</v>
      </c>
      <c r="C633" s="5" t="s">
        <v>174</v>
      </c>
      <c r="D633" s="5" t="s">
        <v>175</v>
      </c>
      <c r="E633" s="5" t="s">
        <v>313</v>
      </c>
      <c r="F633" s="5" t="s">
        <v>176</v>
      </c>
      <c r="G633" s="5" t="s">
        <v>188</v>
      </c>
      <c r="H633" s="3">
        <v>773.2409808062299</v>
      </c>
      <c r="I633" s="3">
        <v>0</v>
      </c>
      <c r="J633" s="325">
        <v>773.2409808062299</v>
      </c>
      <c r="K633" s="3">
        <v>26.65992047274124</v>
      </c>
      <c r="L633" s="3">
        <v>164.78289457538688</v>
      </c>
      <c r="M633" s="325">
        <v>191.44281504812812</v>
      </c>
      <c r="N633" s="3">
        <v>62.493760127028686</v>
      </c>
      <c r="O633" s="3">
        <v>405.91048701721354</v>
      </c>
      <c r="P633" s="3">
        <v>55.56231291209357</v>
      </c>
      <c r="Q633" s="3">
        <v>40.56761996398646</v>
      </c>
      <c r="R633" s="3">
        <v>90.2734457478117</v>
      </c>
      <c r="S633" s="3">
        <v>187.70847638000805</v>
      </c>
      <c r="T633" s="3">
        <v>447.04237374170464</v>
      </c>
      <c r="U633" s="3">
        <v>38.59522882511525</v>
      </c>
      <c r="V633" s="325">
        <v>1328.153704714962</v>
      </c>
      <c r="W633" s="325">
        <v>2292.83750056932</v>
      </c>
      <c r="X633" s="3">
        <v>231.71213826657836</v>
      </c>
      <c r="Y633" s="325">
        <v>2524.5496388358983</v>
      </c>
    </row>
    <row r="634" spans="1:25" ht="15">
      <c r="A634" s="319">
        <v>2019</v>
      </c>
      <c r="B634" s="316" t="s">
        <v>507</v>
      </c>
      <c r="C634" s="322" t="s">
        <v>174</v>
      </c>
      <c r="D634" s="322" t="s">
        <v>182</v>
      </c>
      <c r="E634" s="316" t="s">
        <v>314</v>
      </c>
      <c r="F634" s="322" t="s">
        <v>176</v>
      </c>
      <c r="G634" s="316" t="s">
        <v>189</v>
      </c>
      <c r="H634" s="320">
        <v>11.350702279084786</v>
      </c>
      <c r="I634" s="320">
        <v>0.24263145378533402</v>
      </c>
      <c r="J634" s="325">
        <v>11.59333373287012</v>
      </c>
      <c r="K634" s="320">
        <v>0.7739803670452547</v>
      </c>
      <c r="L634" s="320">
        <v>5.754897801514861</v>
      </c>
      <c r="M634" s="325">
        <v>6.528878168560116</v>
      </c>
      <c r="N634" s="320">
        <v>2.1636282090273387</v>
      </c>
      <c r="O634" s="320">
        <v>14.312850302919701</v>
      </c>
      <c r="P634" s="320">
        <v>9.826845077610049</v>
      </c>
      <c r="Q634" s="320">
        <v>0.713489017571252</v>
      </c>
      <c r="R634" s="320">
        <v>2.913913468035157</v>
      </c>
      <c r="S634" s="320">
        <v>11.143224887348643</v>
      </c>
      <c r="T634" s="320">
        <v>19.74540858686054</v>
      </c>
      <c r="U634" s="320">
        <v>1.7807821066303007</v>
      </c>
      <c r="V634" s="325">
        <v>62.600141656002975</v>
      </c>
      <c r="W634" s="325">
        <v>80.72235355743321</v>
      </c>
      <c r="X634" s="320">
        <v>8.157729949924159</v>
      </c>
      <c r="Y634" s="325">
        <v>88.88008350735737</v>
      </c>
    </row>
    <row r="635" spans="1:25" ht="15">
      <c r="A635" s="321">
        <v>2020</v>
      </c>
      <c r="B635" s="5" t="s">
        <v>507</v>
      </c>
      <c r="C635" s="5"/>
      <c r="D635" s="5"/>
      <c r="E635" s="5"/>
      <c r="F635" s="5"/>
      <c r="G635" s="5" t="s">
        <v>508</v>
      </c>
      <c r="H635" s="3">
        <v>9851.979535584607</v>
      </c>
      <c r="I635" s="3">
        <v>4783.315785195571</v>
      </c>
      <c r="J635" s="325">
        <v>14635.295320780178</v>
      </c>
      <c r="K635" s="3">
        <v>20425.14423314779</v>
      </c>
      <c r="L635" s="3">
        <v>7762.317539860048</v>
      </c>
      <c r="M635" s="325">
        <v>28187.461773007835</v>
      </c>
      <c r="N635" s="3">
        <v>7637.644680229167</v>
      </c>
      <c r="O635" s="3">
        <v>23920.817756158547</v>
      </c>
      <c r="P635" s="3">
        <v>4332.886141679927</v>
      </c>
      <c r="Q635" s="3">
        <v>7835.34921011142</v>
      </c>
      <c r="R635" s="3">
        <v>13779.328338970861</v>
      </c>
      <c r="S635" s="3">
        <v>13315.4473199517</v>
      </c>
      <c r="T635" s="3">
        <v>18442.79321295183</v>
      </c>
      <c r="U635" s="3">
        <v>3510.0113624124215</v>
      </c>
      <c r="V635" s="325">
        <v>92774.27802246586</v>
      </c>
      <c r="W635" s="325">
        <v>135597.0351162539</v>
      </c>
      <c r="X635" s="3">
        <v>12639.074088182995</v>
      </c>
      <c r="Y635" s="325">
        <v>148236.10920443689</v>
      </c>
    </row>
    <row r="636" spans="1:25" ht="15">
      <c r="A636" s="321">
        <v>2020</v>
      </c>
      <c r="B636" s="5" t="s">
        <v>507</v>
      </c>
      <c r="C636" s="5" t="s">
        <v>22</v>
      </c>
      <c r="D636" s="5" t="s">
        <v>23</v>
      </c>
      <c r="E636" s="5" t="s">
        <v>190</v>
      </c>
      <c r="F636" s="5" t="s">
        <v>24</v>
      </c>
      <c r="G636" s="5" t="s">
        <v>25</v>
      </c>
      <c r="H636" s="3">
        <v>159.75122994531634</v>
      </c>
      <c r="I636" s="3">
        <v>6.622602973194745</v>
      </c>
      <c r="J636" s="325">
        <v>166.37383291851108</v>
      </c>
      <c r="K636" s="3">
        <v>7242.88651637929</v>
      </c>
      <c r="L636" s="3">
        <v>3561.4364740340943</v>
      </c>
      <c r="M636" s="325">
        <v>10804.322990413384</v>
      </c>
      <c r="N636" s="3">
        <v>3757.646928652538</v>
      </c>
      <c r="O636" s="3">
        <v>12007.204257555755</v>
      </c>
      <c r="P636" s="3">
        <v>1972.103337903597</v>
      </c>
      <c r="Q636" s="3">
        <v>3743.368287374414</v>
      </c>
      <c r="R636" s="3">
        <v>7330.167803235709</v>
      </c>
      <c r="S636" s="3">
        <v>6272.392293237621</v>
      </c>
      <c r="T636" s="3">
        <v>9227.940171386745</v>
      </c>
      <c r="U636" s="3">
        <v>1705.101265338876</v>
      </c>
      <c r="V636" s="325">
        <v>46015.92434468525</v>
      </c>
      <c r="W636" s="325">
        <v>56986.62116801715</v>
      </c>
      <c r="X636" s="3">
        <v>5311.754245660859</v>
      </c>
      <c r="Y636" s="325">
        <v>62298.375413678004</v>
      </c>
    </row>
    <row r="637" spans="1:25" ht="15">
      <c r="A637" s="321">
        <v>2020</v>
      </c>
      <c r="B637" s="5" t="s">
        <v>507</v>
      </c>
      <c r="C637" s="5" t="s">
        <v>22</v>
      </c>
      <c r="D637" s="5" t="s">
        <v>26</v>
      </c>
      <c r="E637" s="5" t="s">
        <v>191</v>
      </c>
      <c r="F637" s="5" t="s">
        <v>24</v>
      </c>
      <c r="G637" s="5" t="s">
        <v>27</v>
      </c>
      <c r="H637" s="3">
        <v>97.38761178769467</v>
      </c>
      <c r="I637" s="3">
        <v>7.546425029540615</v>
      </c>
      <c r="J637" s="325">
        <v>104.93403681723528</v>
      </c>
      <c r="K637" s="3">
        <v>339.5881466332723</v>
      </c>
      <c r="L637" s="3">
        <v>95.84560538922887</v>
      </c>
      <c r="M637" s="325">
        <v>435.43375202250115</v>
      </c>
      <c r="N637" s="3">
        <v>60.567319269395234</v>
      </c>
      <c r="O637" s="3">
        <v>163.8620879267715</v>
      </c>
      <c r="P637" s="3">
        <v>20.05252672974495</v>
      </c>
      <c r="Q637" s="3">
        <v>28.926422970509595</v>
      </c>
      <c r="R637" s="3">
        <v>59.55627724204372</v>
      </c>
      <c r="S637" s="3">
        <v>79.25865082678428</v>
      </c>
      <c r="T637" s="3">
        <v>64.69067172781097</v>
      </c>
      <c r="U637" s="3">
        <v>19.270031311115485</v>
      </c>
      <c r="V637" s="325">
        <v>496.1839880041757</v>
      </c>
      <c r="W637" s="325">
        <v>1036.5517768439122</v>
      </c>
      <c r="X637" s="3">
        <v>96.61756020355286</v>
      </c>
      <c r="Y637" s="325">
        <v>1133.169337047465</v>
      </c>
    </row>
    <row r="638" spans="1:25" ht="15">
      <c r="A638" s="321">
        <v>2020</v>
      </c>
      <c r="B638" s="5" t="s">
        <v>507</v>
      </c>
      <c r="C638" s="5" t="s">
        <v>22</v>
      </c>
      <c r="D638" s="5" t="s">
        <v>26</v>
      </c>
      <c r="E638" s="5" t="s">
        <v>192</v>
      </c>
      <c r="F638" s="5" t="s">
        <v>24</v>
      </c>
      <c r="G638" s="5" t="s">
        <v>28</v>
      </c>
      <c r="H638" s="3">
        <v>38.321736591265484</v>
      </c>
      <c r="I638" s="3">
        <v>1.6553092456864107</v>
      </c>
      <c r="J638" s="325">
        <v>39.977045836951895</v>
      </c>
      <c r="K638" s="3">
        <v>602.7880667769458</v>
      </c>
      <c r="L638" s="3">
        <v>371.00544827866406</v>
      </c>
      <c r="M638" s="325">
        <v>973.7935150556099</v>
      </c>
      <c r="N638" s="3">
        <v>264.5458272446239</v>
      </c>
      <c r="O638" s="3">
        <v>1351.0622065261298</v>
      </c>
      <c r="P638" s="3">
        <v>262.8382217405423</v>
      </c>
      <c r="Q638" s="3">
        <v>460.2568566827293</v>
      </c>
      <c r="R638" s="3">
        <v>702.1041825559113</v>
      </c>
      <c r="S638" s="3">
        <v>681.2818266790264</v>
      </c>
      <c r="T638" s="3">
        <v>810.116166813063</v>
      </c>
      <c r="U638" s="3">
        <v>241.6475627421192</v>
      </c>
      <c r="V638" s="325">
        <v>4773.852850984146</v>
      </c>
      <c r="W638" s="325">
        <v>5787.623411876708</v>
      </c>
      <c r="X638" s="3">
        <v>539.4675557212363</v>
      </c>
      <c r="Y638" s="325">
        <v>6327.090967597944</v>
      </c>
    </row>
    <row r="639" spans="1:25" ht="15">
      <c r="A639" s="321">
        <v>2020</v>
      </c>
      <c r="B639" s="5" t="s">
        <v>507</v>
      </c>
      <c r="C639" s="5" t="s">
        <v>22</v>
      </c>
      <c r="D639" s="5" t="s">
        <v>29</v>
      </c>
      <c r="E639" s="5" t="s">
        <v>193</v>
      </c>
      <c r="F639" s="5" t="s">
        <v>24</v>
      </c>
      <c r="G639" s="5" t="s">
        <v>30</v>
      </c>
      <c r="H639" s="3">
        <v>61.88156504979882</v>
      </c>
      <c r="I639" s="3">
        <v>2.519027481186484</v>
      </c>
      <c r="J639" s="325">
        <v>64.4005925309853</v>
      </c>
      <c r="K639" s="3">
        <v>251.30905497000015</v>
      </c>
      <c r="L639" s="3">
        <v>54.69552719632782</v>
      </c>
      <c r="M639" s="325">
        <v>306.00458216632796</v>
      </c>
      <c r="N639" s="3">
        <v>53.64780028040641</v>
      </c>
      <c r="O639" s="3">
        <v>200.26838916600136</v>
      </c>
      <c r="P639" s="3">
        <v>49.197179198625456</v>
      </c>
      <c r="Q639" s="3">
        <v>71.64208869201502</v>
      </c>
      <c r="R639" s="3">
        <v>118.75021405080786</v>
      </c>
      <c r="S639" s="3">
        <v>116.63925720758944</v>
      </c>
      <c r="T639" s="3">
        <v>124.71698450472452</v>
      </c>
      <c r="U639" s="3">
        <v>28.927737309461406</v>
      </c>
      <c r="V639" s="325">
        <v>763.7896504096316</v>
      </c>
      <c r="W639" s="325">
        <v>1134.1948251069448</v>
      </c>
      <c r="X639" s="3">
        <v>105.7189223397856</v>
      </c>
      <c r="Y639" s="325">
        <v>1239.9137474467304</v>
      </c>
    </row>
    <row r="640" spans="1:25" ht="15">
      <c r="A640" s="321">
        <v>2020</v>
      </c>
      <c r="B640" s="5" t="s">
        <v>507</v>
      </c>
      <c r="C640" s="5" t="s">
        <v>22</v>
      </c>
      <c r="D640" s="5" t="s">
        <v>26</v>
      </c>
      <c r="E640" s="5" t="s">
        <v>194</v>
      </c>
      <c r="F640" s="5" t="s">
        <v>24</v>
      </c>
      <c r="G640" s="5" t="s">
        <v>31</v>
      </c>
      <c r="H640" s="3">
        <v>9.202021504064968</v>
      </c>
      <c r="I640" s="3">
        <v>0.4168541191394688</v>
      </c>
      <c r="J640" s="325">
        <v>9.618875623204437</v>
      </c>
      <c r="K640" s="3">
        <v>453.5208444058253</v>
      </c>
      <c r="L640" s="3">
        <v>136.54279794691854</v>
      </c>
      <c r="M640" s="325">
        <v>590.0636423527438</v>
      </c>
      <c r="N640" s="3">
        <v>59.05515370162647</v>
      </c>
      <c r="O640" s="3">
        <v>213.8244602323833</v>
      </c>
      <c r="P640" s="3">
        <v>52.45530503219738</v>
      </c>
      <c r="Q640" s="3">
        <v>72.44130713831558</v>
      </c>
      <c r="R640" s="3">
        <v>136.0152114789491</v>
      </c>
      <c r="S640" s="3">
        <v>112.21961293489275</v>
      </c>
      <c r="T640" s="3">
        <v>88.12889584768553</v>
      </c>
      <c r="U640" s="3">
        <v>32.72446119392718</v>
      </c>
      <c r="V640" s="325">
        <v>766.8644075599773</v>
      </c>
      <c r="W640" s="325">
        <v>1366.5469255359258</v>
      </c>
      <c r="X640" s="3">
        <v>127.37658918588617</v>
      </c>
      <c r="Y640" s="325">
        <v>1493.923514721812</v>
      </c>
    </row>
    <row r="641" spans="1:25" ht="15">
      <c r="A641" s="321">
        <v>2020</v>
      </c>
      <c r="B641" s="5" t="s">
        <v>507</v>
      </c>
      <c r="C641" s="5" t="s">
        <v>22</v>
      </c>
      <c r="D641" s="5" t="s">
        <v>29</v>
      </c>
      <c r="E641" s="5" t="s">
        <v>195</v>
      </c>
      <c r="F641" s="5" t="s">
        <v>24</v>
      </c>
      <c r="G641" s="5" t="s">
        <v>32</v>
      </c>
      <c r="H641" s="3">
        <v>14.445405846761814</v>
      </c>
      <c r="I641" s="3">
        <v>0</v>
      </c>
      <c r="J641" s="325">
        <v>14.445405846761814</v>
      </c>
      <c r="K641" s="3">
        <v>1666.662718259661</v>
      </c>
      <c r="L641" s="3">
        <v>387.562165981248</v>
      </c>
      <c r="M641" s="325">
        <v>2054.224884240909</v>
      </c>
      <c r="N641" s="3">
        <v>389.37724206886486</v>
      </c>
      <c r="O641" s="3">
        <v>1579.8011729621278</v>
      </c>
      <c r="P641" s="3">
        <v>355.8061769736437</v>
      </c>
      <c r="Q641" s="3">
        <v>545.4487403990978</v>
      </c>
      <c r="R641" s="3">
        <v>1341.851769308925</v>
      </c>
      <c r="S641" s="3">
        <v>865.7883314552007</v>
      </c>
      <c r="T641" s="3">
        <v>1043.5103163707795</v>
      </c>
      <c r="U641" s="3">
        <v>275.9460092940621</v>
      </c>
      <c r="V641" s="325">
        <v>6397.529758832702</v>
      </c>
      <c r="W641" s="325">
        <v>8466.200048920373</v>
      </c>
      <c r="X641" s="3">
        <v>789.1391546425965</v>
      </c>
      <c r="Y641" s="325">
        <v>9255.33920356297</v>
      </c>
    </row>
    <row r="642" spans="1:25" ht="15">
      <c r="A642" s="321">
        <v>2020</v>
      </c>
      <c r="B642" s="5" t="s">
        <v>507</v>
      </c>
      <c r="C642" s="5" t="s">
        <v>22</v>
      </c>
      <c r="D642" s="5" t="s">
        <v>26</v>
      </c>
      <c r="E642" s="5" t="s">
        <v>196</v>
      </c>
      <c r="F642" s="5" t="s">
        <v>24</v>
      </c>
      <c r="G642" s="5" t="s">
        <v>33</v>
      </c>
      <c r="H642" s="3">
        <v>79.0765035046978</v>
      </c>
      <c r="I642" s="3">
        <v>192.6295692711523</v>
      </c>
      <c r="J642" s="325">
        <v>271.7060727758501</v>
      </c>
      <c r="K642" s="3">
        <v>1263.209076255963</v>
      </c>
      <c r="L642" s="3">
        <v>160.84578235417916</v>
      </c>
      <c r="M642" s="325">
        <v>1424.0548586101422</v>
      </c>
      <c r="N642" s="3">
        <v>112.57435038779803</v>
      </c>
      <c r="O642" s="3">
        <v>239.37516272080865</v>
      </c>
      <c r="P642" s="3">
        <v>27.222430829511165</v>
      </c>
      <c r="Q642" s="3">
        <v>47.61075600846666</v>
      </c>
      <c r="R642" s="3">
        <v>85.21713840116242</v>
      </c>
      <c r="S642" s="3">
        <v>150.43382884505274</v>
      </c>
      <c r="T642" s="3">
        <v>100.05007190002371</v>
      </c>
      <c r="U642" s="3">
        <v>22.207323514597864</v>
      </c>
      <c r="V642" s="325">
        <v>784.6910626074211</v>
      </c>
      <c r="W642" s="325">
        <v>2480.4519939934135</v>
      </c>
      <c r="X642" s="3">
        <v>231.2042921689666</v>
      </c>
      <c r="Y642" s="325">
        <v>2711.65628616238</v>
      </c>
    </row>
    <row r="643" spans="1:25" ht="15">
      <c r="A643" s="321">
        <v>2020</v>
      </c>
      <c r="B643" s="5" t="s">
        <v>507</v>
      </c>
      <c r="C643" s="5" t="s">
        <v>22</v>
      </c>
      <c r="D643" s="5" t="s">
        <v>29</v>
      </c>
      <c r="E643" s="5" t="s">
        <v>197</v>
      </c>
      <c r="F643" s="5" t="s">
        <v>24</v>
      </c>
      <c r="G643" s="5" t="s">
        <v>34</v>
      </c>
      <c r="H643" s="3">
        <v>0.7096013715734296</v>
      </c>
      <c r="I643" s="3">
        <v>0</v>
      </c>
      <c r="J643" s="325">
        <v>0.7096013715734296</v>
      </c>
      <c r="K643" s="3">
        <v>2313.3180705658597</v>
      </c>
      <c r="L643" s="3">
        <v>452.14393511283606</v>
      </c>
      <c r="M643" s="325">
        <v>2765.4620056786957</v>
      </c>
      <c r="N643" s="3">
        <v>401.0472643447136</v>
      </c>
      <c r="O643" s="3">
        <v>1395.4257920198636</v>
      </c>
      <c r="P643" s="3">
        <v>275.40338114756474</v>
      </c>
      <c r="Q643" s="3">
        <v>445.24229229195953</v>
      </c>
      <c r="R643" s="3">
        <v>709.3725691797683</v>
      </c>
      <c r="S643" s="3">
        <v>721.8765006078677</v>
      </c>
      <c r="T643" s="3">
        <v>661.7145378443633</v>
      </c>
      <c r="U643" s="3">
        <v>193.16082438972117</v>
      </c>
      <c r="V643" s="325">
        <v>4803.2431618258215</v>
      </c>
      <c r="W643" s="325">
        <v>7569.41476887609</v>
      </c>
      <c r="X643" s="3">
        <v>705.5493063398372</v>
      </c>
      <c r="Y643" s="325">
        <v>8274.964075215928</v>
      </c>
    </row>
    <row r="644" spans="1:25" ht="15">
      <c r="A644" s="321">
        <v>2020</v>
      </c>
      <c r="B644" s="5" t="s">
        <v>507</v>
      </c>
      <c r="C644" s="5" t="s">
        <v>22</v>
      </c>
      <c r="D644" s="5" t="s">
        <v>29</v>
      </c>
      <c r="E644" s="5" t="s">
        <v>198</v>
      </c>
      <c r="F644" s="5" t="s">
        <v>24</v>
      </c>
      <c r="G644" s="5" t="s">
        <v>35</v>
      </c>
      <c r="H644" s="3">
        <v>6.770833536804366</v>
      </c>
      <c r="I644" s="3">
        <v>0</v>
      </c>
      <c r="J644" s="325">
        <v>6.770833536804366</v>
      </c>
      <c r="K644" s="3">
        <v>817.2482528107166</v>
      </c>
      <c r="L644" s="3">
        <v>127.05720736305625</v>
      </c>
      <c r="M644" s="325">
        <v>944.3054601737729</v>
      </c>
      <c r="N644" s="3">
        <v>108.57475104902466</v>
      </c>
      <c r="O644" s="3">
        <v>209.9817237715585</v>
      </c>
      <c r="P644" s="3">
        <v>61.98178120435546</v>
      </c>
      <c r="Q644" s="3">
        <v>79.28594858698796</v>
      </c>
      <c r="R644" s="3">
        <v>150.79385320703045</v>
      </c>
      <c r="S644" s="3">
        <v>152.1202913661617</v>
      </c>
      <c r="T644" s="3">
        <v>98.61955629941546</v>
      </c>
      <c r="U644" s="3">
        <v>32.76633041025231</v>
      </c>
      <c r="V644" s="325">
        <v>894.1242358947865</v>
      </c>
      <c r="W644" s="325">
        <v>1845.2005296053635</v>
      </c>
      <c r="X644" s="3">
        <v>171.99215440988021</v>
      </c>
      <c r="Y644" s="325">
        <v>2017.1926840152437</v>
      </c>
    </row>
    <row r="645" spans="1:25" ht="15">
      <c r="A645" s="321">
        <v>2020</v>
      </c>
      <c r="B645" s="5" t="s">
        <v>507</v>
      </c>
      <c r="C645" s="5" t="s">
        <v>22</v>
      </c>
      <c r="D645" s="5" t="s">
        <v>29</v>
      </c>
      <c r="E645" s="5" t="s">
        <v>199</v>
      </c>
      <c r="F645" s="5" t="s">
        <v>24</v>
      </c>
      <c r="G645" s="5" t="s">
        <v>36</v>
      </c>
      <c r="H645" s="3">
        <v>7.890573632021247</v>
      </c>
      <c r="I645" s="3">
        <v>0</v>
      </c>
      <c r="J645" s="325">
        <v>7.890573632021247</v>
      </c>
      <c r="K645" s="3">
        <v>962.6192653910847</v>
      </c>
      <c r="L645" s="3">
        <v>148.20205965158823</v>
      </c>
      <c r="M645" s="325">
        <v>1110.821325042673</v>
      </c>
      <c r="N645" s="3">
        <v>144.75794104638211</v>
      </c>
      <c r="O645" s="3">
        <v>547.0343760824293</v>
      </c>
      <c r="P645" s="3">
        <v>88.88112115217857</v>
      </c>
      <c r="Q645" s="3">
        <v>137.55849286717816</v>
      </c>
      <c r="R645" s="3">
        <v>365.3464429953163</v>
      </c>
      <c r="S645" s="3">
        <v>277.1153225037974</v>
      </c>
      <c r="T645" s="3">
        <v>370.77141065069094</v>
      </c>
      <c r="U645" s="3">
        <v>64.4082950661476</v>
      </c>
      <c r="V645" s="325">
        <v>1995.8734023641205</v>
      </c>
      <c r="W645" s="325">
        <v>3114.5853010388146</v>
      </c>
      <c r="X645" s="3">
        <v>290.312205868258</v>
      </c>
      <c r="Y645" s="325">
        <v>3404.8975069070725</v>
      </c>
    </row>
    <row r="646" spans="1:25" ht="15">
      <c r="A646" s="321">
        <v>2020</v>
      </c>
      <c r="B646" s="5" t="s">
        <v>507</v>
      </c>
      <c r="C646" s="5" t="s">
        <v>37</v>
      </c>
      <c r="D646" s="5" t="s">
        <v>38</v>
      </c>
      <c r="E646" s="5" t="s">
        <v>200</v>
      </c>
      <c r="F646" s="5" t="s">
        <v>39</v>
      </c>
      <c r="G646" s="5" t="s">
        <v>40</v>
      </c>
      <c r="H646" s="3">
        <v>42.87193842658053</v>
      </c>
      <c r="I646" s="3">
        <v>50.920586921896685</v>
      </c>
      <c r="J646" s="325">
        <v>93.79252534847721</v>
      </c>
      <c r="K646" s="3">
        <v>2.7507275894518424</v>
      </c>
      <c r="L646" s="3">
        <v>18.295264443249057</v>
      </c>
      <c r="M646" s="325">
        <v>21.045992032700898</v>
      </c>
      <c r="N646" s="3">
        <v>13.976386678338718</v>
      </c>
      <c r="O646" s="3">
        <v>85.48089773318047</v>
      </c>
      <c r="P646" s="3">
        <v>14.026929189801287</v>
      </c>
      <c r="Q646" s="3">
        <v>26.71651103404243</v>
      </c>
      <c r="R646" s="3">
        <v>16.425613107573938</v>
      </c>
      <c r="S646" s="3">
        <v>42.07771121334625</v>
      </c>
      <c r="T646" s="3">
        <v>72.83704657846204</v>
      </c>
      <c r="U646" s="3">
        <v>8.559316185648166</v>
      </c>
      <c r="V646" s="325">
        <v>280.10041172039337</v>
      </c>
      <c r="W646" s="325">
        <v>394.9389291015715</v>
      </c>
      <c r="X646" s="3">
        <v>36.812474409509164</v>
      </c>
      <c r="Y646" s="325">
        <v>431.75140351108064</v>
      </c>
    </row>
    <row r="647" spans="1:25" ht="15">
      <c r="A647" s="321">
        <v>2020</v>
      </c>
      <c r="B647" s="5" t="s">
        <v>507</v>
      </c>
      <c r="C647" s="5" t="s">
        <v>37</v>
      </c>
      <c r="D647" s="5" t="s">
        <v>38</v>
      </c>
      <c r="E647" s="5" t="s">
        <v>201</v>
      </c>
      <c r="F647" s="5" t="s">
        <v>39</v>
      </c>
      <c r="G647" s="5" t="s">
        <v>41</v>
      </c>
      <c r="H647" s="3">
        <v>36.74161714153835</v>
      </c>
      <c r="I647" s="3">
        <v>735.8018933206707</v>
      </c>
      <c r="J647" s="325">
        <v>772.543510462209</v>
      </c>
      <c r="K647" s="3">
        <v>19.110824422147317</v>
      </c>
      <c r="L647" s="3">
        <v>42.26342983453149</v>
      </c>
      <c r="M647" s="325">
        <v>61.37425425667881</v>
      </c>
      <c r="N647" s="3">
        <v>57.10073177647475</v>
      </c>
      <c r="O647" s="3">
        <v>248.34389242147213</v>
      </c>
      <c r="P647" s="3">
        <v>39.022501061132076</v>
      </c>
      <c r="Q647" s="3">
        <v>68.15383759348666</v>
      </c>
      <c r="R647" s="3">
        <v>67.44350844148842</v>
      </c>
      <c r="S647" s="3">
        <v>152.81890028354803</v>
      </c>
      <c r="T647" s="3">
        <v>211.83905945085345</v>
      </c>
      <c r="U647" s="3">
        <v>20.933439094455984</v>
      </c>
      <c r="V647" s="325">
        <v>865.6558701229114</v>
      </c>
      <c r="W647" s="325">
        <v>1699.5736348417993</v>
      </c>
      <c r="X647" s="3">
        <v>158.4181915974139</v>
      </c>
      <c r="Y647" s="325">
        <v>1857.9918264392131</v>
      </c>
    </row>
    <row r="648" spans="1:25" ht="15">
      <c r="A648" s="321">
        <v>2020</v>
      </c>
      <c r="B648" s="5" t="s">
        <v>507</v>
      </c>
      <c r="C648" s="5" t="s">
        <v>37</v>
      </c>
      <c r="D648" s="5" t="s">
        <v>38</v>
      </c>
      <c r="E648" s="5" t="s">
        <v>202</v>
      </c>
      <c r="F648" s="5" t="s">
        <v>39</v>
      </c>
      <c r="G648" s="5" t="s">
        <v>42</v>
      </c>
      <c r="H648" s="3">
        <v>26.21326793551307</v>
      </c>
      <c r="I648" s="3">
        <v>503.2775956960526</v>
      </c>
      <c r="J648" s="325">
        <v>529.4908636315656</v>
      </c>
      <c r="K648" s="3">
        <v>2.5450811951148813</v>
      </c>
      <c r="L648" s="3">
        <v>24.593192082497474</v>
      </c>
      <c r="M648" s="325">
        <v>27.138273277612356</v>
      </c>
      <c r="N648" s="3">
        <v>20.083446968540223</v>
      </c>
      <c r="O648" s="3">
        <v>109.27775835888575</v>
      </c>
      <c r="P648" s="3">
        <v>19.508966715177575</v>
      </c>
      <c r="Q648" s="3">
        <v>36.723603240420125</v>
      </c>
      <c r="R648" s="3">
        <v>24.94620626751547</v>
      </c>
      <c r="S648" s="3">
        <v>77.94801837668294</v>
      </c>
      <c r="T648" s="3">
        <v>88.72475518204939</v>
      </c>
      <c r="U648" s="3">
        <v>10.490507571759135</v>
      </c>
      <c r="V648" s="325">
        <v>387.7032626810306</v>
      </c>
      <c r="W648" s="325">
        <v>944.3323995902085</v>
      </c>
      <c r="X648" s="3">
        <v>88.02174141978402</v>
      </c>
      <c r="Y648" s="325">
        <v>1032.3541410099926</v>
      </c>
    </row>
    <row r="649" spans="1:25" ht="15">
      <c r="A649" s="321">
        <v>2020</v>
      </c>
      <c r="B649" s="5" t="s">
        <v>507</v>
      </c>
      <c r="C649" s="5" t="s">
        <v>37</v>
      </c>
      <c r="D649" s="5" t="s">
        <v>38</v>
      </c>
      <c r="E649" s="5" t="s">
        <v>203</v>
      </c>
      <c r="F649" s="5" t="s">
        <v>39</v>
      </c>
      <c r="G649" s="5" t="s">
        <v>43</v>
      </c>
      <c r="H649" s="3">
        <v>51.57623536302851</v>
      </c>
      <c r="I649" s="3">
        <v>48.086085588801815</v>
      </c>
      <c r="J649" s="325">
        <v>99.66232095183032</v>
      </c>
      <c r="K649" s="3">
        <v>8.938958737888282</v>
      </c>
      <c r="L649" s="3">
        <v>7.073619908316246</v>
      </c>
      <c r="M649" s="325">
        <v>16.012578646204528</v>
      </c>
      <c r="N649" s="3">
        <v>10.244090901814182</v>
      </c>
      <c r="O649" s="3">
        <v>49.383435710625704</v>
      </c>
      <c r="P649" s="3">
        <v>9.31971897707251</v>
      </c>
      <c r="Q649" s="3">
        <v>18.775253238856585</v>
      </c>
      <c r="R649" s="3">
        <v>13.683260435452217</v>
      </c>
      <c r="S649" s="3">
        <v>26.91003328897921</v>
      </c>
      <c r="T649" s="3">
        <v>47.37571049373359</v>
      </c>
      <c r="U649" s="3">
        <v>5.76974737582331</v>
      </c>
      <c r="V649" s="325">
        <v>181.46125042235727</v>
      </c>
      <c r="W649" s="325">
        <v>297.1361500203921</v>
      </c>
      <c r="X649" s="3">
        <v>27.696223676022115</v>
      </c>
      <c r="Y649" s="325">
        <v>324.8323736964142</v>
      </c>
    </row>
    <row r="650" spans="1:25" ht="15">
      <c r="A650" s="321">
        <v>2020</v>
      </c>
      <c r="B650" s="5" t="s">
        <v>507</v>
      </c>
      <c r="C650" s="5" t="s">
        <v>37</v>
      </c>
      <c r="D650" s="5" t="s">
        <v>38</v>
      </c>
      <c r="E650" s="5" t="s">
        <v>204</v>
      </c>
      <c r="F650" s="5" t="s">
        <v>39</v>
      </c>
      <c r="G650" s="5" t="s">
        <v>44</v>
      </c>
      <c r="H650" s="3">
        <v>23.18794098329048</v>
      </c>
      <c r="I650" s="3">
        <v>38.77001645160535</v>
      </c>
      <c r="J650" s="325">
        <v>61.95795743489583</v>
      </c>
      <c r="K650" s="3">
        <v>3.6248550620224917</v>
      </c>
      <c r="L650" s="3">
        <v>12.834913531736754</v>
      </c>
      <c r="M650" s="325">
        <v>16.459768593759247</v>
      </c>
      <c r="N650" s="3">
        <v>12.299074314724342</v>
      </c>
      <c r="O650" s="3">
        <v>44.91006466430408</v>
      </c>
      <c r="P650" s="3">
        <v>12.922292440823403</v>
      </c>
      <c r="Q650" s="3">
        <v>21.53584871137987</v>
      </c>
      <c r="R650" s="3">
        <v>16.87414233071913</v>
      </c>
      <c r="S650" s="3">
        <v>32.95364999098044</v>
      </c>
      <c r="T650" s="3">
        <v>76.47435562742696</v>
      </c>
      <c r="U650" s="3">
        <v>7.416016122516873</v>
      </c>
      <c r="V650" s="325">
        <v>225.3854442028751</v>
      </c>
      <c r="W650" s="325">
        <v>303.8031702315302</v>
      </c>
      <c r="X650" s="3">
        <v>28.317660290205772</v>
      </c>
      <c r="Y650" s="325">
        <v>332.12083052173597</v>
      </c>
    </row>
    <row r="651" spans="1:25" ht="15">
      <c r="A651" s="321">
        <v>2020</v>
      </c>
      <c r="B651" s="5" t="s">
        <v>507</v>
      </c>
      <c r="C651" s="5" t="s">
        <v>37</v>
      </c>
      <c r="D651" s="5" t="s">
        <v>38</v>
      </c>
      <c r="E651" s="5" t="s">
        <v>205</v>
      </c>
      <c r="F651" s="5" t="s">
        <v>39</v>
      </c>
      <c r="G651" s="5" t="s">
        <v>45</v>
      </c>
      <c r="H651" s="3">
        <v>39.93310633099851</v>
      </c>
      <c r="I651" s="3">
        <v>176.35915612155515</v>
      </c>
      <c r="J651" s="325">
        <v>216.29226245255364</v>
      </c>
      <c r="K651" s="3">
        <v>4.755738578767723</v>
      </c>
      <c r="L651" s="3">
        <v>9.76889986338672</v>
      </c>
      <c r="M651" s="325">
        <v>14.524638442154442</v>
      </c>
      <c r="N651" s="3">
        <v>15.913839476865466</v>
      </c>
      <c r="O651" s="3">
        <v>47.3529405288437</v>
      </c>
      <c r="P651" s="3">
        <v>8.208973886392648</v>
      </c>
      <c r="Q651" s="3">
        <v>15.300300166388947</v>
      </c>
      <c r="R651" s="3">
        <v>13.345263918893597</v>
      </c>
      <c r="S651" s="3">
        <v>33.682541644022024</v>
      </c>
      <c r="T651" s="3">
        <v>49.086376247166825</v>
      </c>
      <c r="U651" s="3">
        <v>4.867852687982565</v>
      </c>
      <c r="V651" s="325">
        <v>187.75808855655578</v>
      </c>
      <c r="W651" s="325">
        <v>418.57498945126383</v>
      </c>
      <c r="X651" s="3">
        <v>39.01560457128891</v>
      </c>
      <c r="Y651" s="325">
        <v>457.59059402255275</v>
      </c>
    </row>
    <row r="652" spans="1:25" ht="15">
      <c r="A652" s="321">
        <v>2020</v>
      </c>
      <c r="B652" s="5" t="s">
        <v>507</v>
      </c>
      <c r="C652" s="5" t="s">
        <v>46</v>
      </c>
      <c r="D652" s="5" t="s">
        <v>47</v>
      </c>
      <c r="E652" s="5" t="s">
        <v>206</v>
      </c>
      <c r="F652" s="5" t="s">
        <v>48</v>
      </c>
      <c r="G652" s="5" t="s">
        <v>49</v>
      </c>
      <c r="H652" s="3">
        <v>7.913108498149145</v>
      </c>
      <c r="I652" s="3">
        <v>1.5982781079121962</v>
      </c>
      <c r="J652" s="325">
        <v>9.511386606061341</v>
      </c>
      <c r="K652" s="3">
        <v>0.8427294254605894</v>
      </c>
      <c r="L652" s="3">
        <v>2.8109183775822952</v>
      </c>
      <c r="M652" s="325">
        <v>3.6536478030428845</v>
      </c>
      <c r="N652" s="3">
        <v>1.8624466362108834</v>
      </c>
      <c r="O652" s="3">
        <v>7.372160509855324</v>
      </c>
      <c r="P652" s="3">
        <v>2.000160453109746</v>
      </c>
      <c r="Q652" s="3">
        <v>3.5808588544949163</v>
      </c>
      <c r="R652" s="3">
        <v>4.187979432826981</v>
      </c>
      <c r="S652" s="3">
        <v>6.801044549468153</v>
      </c>
      <c r="T652" s="3">
        <v>16.751857023894036</v>
      </c>
      <c r="U652" s="3">
        <v>1.658830325082685</v>
      </c>
      <c r="V652" s="325">
        <v>44.215337784942726</v>
      </c>
      <c r="W652" s="325">
        <v>57.380372194046956</v>
      </c>
      <c r="X652" s="3">
        <v>5.348455994972868</v>
      </c>
      <c r="Y652" s="325">
        <v>62.72882818901982</v>
      </c>
    </row>
    <row r="653" spans="1:25" ht="15">
      <c r="A653" s="321">
        <v>2020</v>
      </c>
      <c r="B653" s="5" t="s">
        <v>507</v>
      </c>
      <c r="C653" s="5" t="s">
        <v>46</v>
      </c>
      <c r="D653" s="5" t="s">
        <v>47</v>
      </c>
      <c r="E653" s="5" t="s">
        <v>207</v>
      </c>
      <c r="F653" s="5" t="s">
        <v>48</v>
      </c>
      <c r="G653" s="5" t="s">
        <v>50</v>
      </c>
      <c r="H653" s="3">
        <v>30.2709010325633</v>
      </c>
      <c r="I653" s="3">
        <v>4.186459278462792</v>
      </c>
      <c r="J653" s="325">
        <v>34.45736031102609</v>
      </c>
      <c r="K653" s="3">
        <v>1.3536616247503523</v>
      </c>
      <c r="L653" s="3">
        <v>5.515883648532034</v>
      </c>
      <c r="M653" s="325">
        <v>6.8695452732823865</v>
      </c>
      <c r="N653" s="3">
        <v>3.379466624285769</v>
      </c>
      <c r="O653" s="3">
        <v>18.485868935708954</v>
      </c>
      <c r="P653" s="3">
        <v>2.297490804753739</v>
      </c>
      <c r="Q653" s="3">
        <v>5.040458582036724</v>
      </c>
      <c r="R653" s="3">
        <v>6.556614469481217</v>
      </c>
      <c r="S653" s="3">
        <v>9.782549443735737</v>
      </c>
      <c r="T653" s="3">
        <v>20.115134773756218</v>
      </c>
      <c r="U653" s="3">
        <v>2.841664317839545</v>
      </c>
      <c r="V653" s="325">
        <v>68.4992479515979</v>
      </c>
      <c r="W653" s="325">
        <v>109.82615353590637</v>
      </c>
      <c r="X653" s="3">
        <v>10.236956067442001</v>
      </c>
      <c r="Y653" s="325">
        <v>120.06310960334838</v>
      </c>
    </row>
    <row r="654" spans="1:25" ht="15">
      <c r="A654" s="321">
        <v>2020</v>
      </c>
      <c r="B654" s="5" t="s">
        <v>507</v>
      </c>
      <c r="C654" s="5" t="s">
        <v>46</v>
      </c>
      <c r="D654" s="5" t="s">
        <v>51</v>
      </c>
      <c r="E654" s="5" t="s">
        <v>208</v>
      </c>
      <c r="F654" s="5" t="s">
        <v>48</v>
      </c>
      <c r="G654" s="5" t="s">
        <v>52</v>
      </c>
      <c r="H654" s="3">
        <v>27.71579563511624</v>
      </c>
      <c r="I654" s="3">
        <v>128.07824982563784</v>
      </c>
      <c r="J654" s="325">
        <v>155.7940454607541</v>
      </c>
      <c r="K654" s="3">
        <v>38.09841333348304</v>
      </c>
      <c r="L654" s="3">
        <v>10.179042530626084</v>
      </c>
      <c r="M654" s="325">
        <v>48.27745586410912</v>
      </c>
      <c r="N654" s="3">
        <v>54.83195506253582</v>
      </c>
      <c r="O654" s="3">
        <v>117.55802728499205</v>
      </c>
      <c r="P654" s="3">
        <v>23.468742245198612</v>
      </c>
      <c r="Q654" s="3">
        <v>31.14518406003174</v>
      </c>
      <c r="R654" s="3">
        <v>42.44055705524418</v>
      </c>
      <c r="S654" s="3">
        <v>77.42829049423543</v>
      </c>
      <c r="T654" s="3">
        <v>83.3558334215547</v>
      </c>
      <c r="U654" s="3">
        <v>14.897465955996553</v>
      </c>
      <c r="V654" s="325">
        <v>445.1260555797891</v>
      </c>
      <c r="W654" s="325">
        <v>649.1975569046524</v>
      </c>
      <c r="X654" s="3">
        <v>60.51206069919253</v>
      </c>
      <c r="Y654" s="325">
        <v>709.7096176038449</v>
      </c>
    </row>
    <row r="655" spans="1:25" ht="15">
      <c r="A655" s="321">
        <v>2020</v>
      </c>
      <c r="B655" s="5" t="s">
        <v>507</v>
      </c>
      <c r="C655" s="5" t="s">
        <v>46</v>
      </c>
      <c r="D655" s="5" t="s">
        <v>51</v>
      </c>
      <c r="E655" s="5" t="s">
        <v>209</v>
      </c>
      <c r="F655" s="5" t="s">
        <v>48</v>
      </c>
      <c r="G655" s="5" t="s">
        <v>53</v>
      </c>
      <c r="H655" s="3">
        <v>10.726924888078178</v>
      </c>
      <c r="I655" s="3">
        <v>79.47057981646464</v>
      </c>
      <c r="J655" s="325">
        <v>90.19750470454281</v>
      </c>
      <c r="K655" s="3">
        <v>41.10600729943465</v>
      </c>
      <c r="L655" s="3">
        <v>4.249735648105911</v>
      </c>
      <c r="M655" s="325">
        <v>45.35574294754056</v>
      </c>
      <c r="N655" s="3">
        <v>90.37745635202916</v>
      </c>
      <c r="O655" s="3">
        <v>34.675027507129165</v>
      </c>
      <c r="P655" s="3">
        <v>7.332644839675618</v>
      </c>
      <c r="Q655" s="3">
        <v>14.421524951811504</v>
      </c>
      <c r="R655" s="3">
        <v>16.91744989516876</v>
      </c>
      <c r="S655" s="3">
        <v>70.8018049067126</v>
      </c>
      <c r="T655" s="3">
        <v>50.45273878210797</v>
      </c>
      <c r="U655" s="3">
        <v>12.678741285573388</v>
      </c>
      <c r="V655" s="325">
        <v>297.6573885202082</v>
      </c>
      <c r="W655" s="325">
        <v>433.2106361722915</v>
      </c>
      <c r="X655" s="3">
        <v>40.379801237366074</v>
      </c>
      <c r="Y655" s="325">
        <v>473.59043740965757</v>
      </c>
    </row>
    <row r="656" spans="1:25" ht="15">
      <c r="A656" s="321">
        <v>2020</v>
      </c>
      <c r="B656" s="5" t="s">
        <v>507</v>
      </c>
      <c r="C656" s="5" t="s">
        <v>46</v>
      </c>
      <c r="D656" s="5" t="s">
        <v>51</v>
      </c>
      <c r="E656" s="5" t="s">
        <v>210</v>
      </c>
      <c r="F656" s="5" t="s">
        <v>48</v>
      </c>
      <c r="G656" s="5" t="s">
        <v>54</v>
      </c>
      <c r="H656" s="3">
        <v>10.746804915895378</v>
      </c>
      <c r="I656" s="3">
        <v>4.315923548236755</v>
      </c>
      <c r="J656" s="325">
        <v>15.062728464132134</v>
      </c>
      <c r="K656" s="3">
        <v>17.272654918748376</v>
      </c>
      <c r="L656" s="3">
        <v>6.432039966352544</v>
      </c>
      <c r="M656" s="325">
        <v>23.70469488510092</v>
      </c>
      <c r="N656" s="3">
        <v>20.31301900399213</v>
      </c>
      <c r="O656" s="3">
        <v>61.621577497551456</v>
      </c>
      <c r="P656" s="3">
        <v>5.621101530789235</v>
      </c>
      <c r="Q656" s="3">
        <v>10.109482097879477</v>
      </c>
      <c r="R656" s="3">
        <v>16.14677720678692</v>
      </c>
      <c r="S656" s="3">
        <v>25.212609492608387</v>
      </c>
      <c r="T656" s="3">
        <v>29.293037800699977</v>
      </c>
      <c r="U656" s="3">
        <v>5.016733951338717</v>
      </c>
      <c r="V656" s="325">
        <v>173.3343385816463</v>
      </c>
      <c r="W656" s="325">
        <v>212.10176193087938</v>
      </c>
      <c r="X656" s="3">
        <v>19.77012167692444</v>
      </c>
      <c r="Y656" s="325">
        <v>231.87188360780382</v>
      </c>
    </row>
    <row r="657" spans="1:25" ht="15">
      <c r="A657" s="321">
        <v>2020</v>
      </c>
      <c r="B657" s="5" t="s">
        <v>507</v>
      </c>
      <c r="C657" s="5" t="s">
        <v>46</v>
      </c>
      <c r="D657" s="5" t="s">
        <v>51</v>
      </c>
      <c r="E657" s="5" t="s">
        <v>211</v>
      </c>
      <c r="F657" s="5" t="s">
        <v>48</v>
      </c>
      <c r="G657" s="5" t="s">
        <v>55</v>
      </c>
      <c r="H657" s="3">
        <v>42.40971723148394</v>
      </c>
      <c r="I657" s="3">
        <v>482.29708793416125</v>
      </c>
      <c r="J657" s="325">
        <v>524.7068051656452</v>
      </c>
      <c r="K657" s="3">
        <v>2.960554119624883</v>
      </c>
      <c r="L657" s="3">
        <v>10.321489718519304</v>
      </c>
      <c r="M657" s="325">
        <v>13.282043838144187</v>
      </c>
      <c r="N657" s="3">
        <v>12.23364216405249</v>
      </c>
      <c r="O657" s="3">
        <v>24.587120632524222</v>
      </c>
      <c r="P657" s="3">
        <v>5.185305993208275</v>
      </c>
      <c r="Q657" s="3">
        <v>8.705763990113406</v>
      </c>
      <c r="R657" s="3">
        <v>12.070844857730668</v>
      </c>
      <c r="S657" s="3">
        <v>49.0760292418379</v>
      </c>
      <c r="T657" s="3">
        <v>29.85082883938573</v>
      </c>
      <c r="U657" s="3">
        <v>6.88078217267621</v>
      </c>
      <c r="V657" s="325">
        <v>148.5903178915289</v>
      </c>
      <c r="W657" s="325">
        <v>686.5791668953183</v>
      </c>
      <c r="X657" s="3">
        <v>63.99642108953968</v>
      </c>
      <c r="Y657" s="325">
        <v>750.575587984858</v>
      </c>
    </row>
    <row r="658" spans="1:25" ht="15">
      <c r="A658" s="321">
        <v>2020</v>
      </c>
      <c r="B658" s="5" t="s">
        <v>507</v>
      </c>
      <c r="C658" s="5" t="s">
        <v>56</v>
      </c>
      <c r="D658" s="5" t="s">
        <v>57</v>
      </c>
      <c r="E658" s="5" t="s">
        <v>212</v>
      </c>
      <c r="F658" s="5" t="s">
        <v>58</v>
      </c>
      <c r="G658" s="5" t="s">
        <v>59</v>
      </c>
      <c r="H658" s="3">
        <v>51.47464289361746</v>
      </c>
      <c r="I658" s="3">
        <v>26.53256581271937</v>
      </c>
      <c r="J658" s="325">
        <v>78.00720870633683</v>
      </c>
      <c r="K658" s="3">
        <v>13.021506799857287</v>
      </c>
      <c r="L658" s="3">
        <v>37.54886885722559</v>
      </c>
      <c r="M658" s="325">
        <v>50.57037565708288</v>
      </c>
      <c r="N658" s="3">
        <v>30.784003952400763</v>
      </c>
      <c r="O658" s="3">
        <v>159.28272430966624</v>
      </c>
      <c r="P658" s="3">
        <v>24.625069272565128</v>
      </c>
      <c r="Q658" s="3">
        <v>65.28335136458729</v>
      </c>
      <c r="R658" s="3">
        <v>77.7520291484452</v>
      </c>
      <c r="S658" s="3">
        <v>118.59567663638794</v>
      </c>
      <c r="T658" s="3">
        <v>228.610031731198</v>
      </c>
      <c r="U658" s="3">
        <v>36.04759433294113</v>
      </c>
      <c r="V658" s="325">
        <v>740.9804807481917</v>
      </c>
      <c r="W658" s="325">
        <v>869.5580651116113</v>
      </c>
      <c r="X658" s="3">
        <v>81.05198465069755</v>
      </c>
      <c r="Y658" s="325">
        <v>950.6100497623089</v>
      </c>
    </row>
    <row r="659" spans="1:25" ht="15">
      <c r="A659" s="321">
        <v>2020</v>
      </c>
      <c r="B659" s="5" t="s">
        <v>507</v>
      </c>
      <c r="C659" s="5" t="s">
        <v>56</v>
      </c>
      <c r="D659" s="5" t="s">
        <v>60</v>
      </c>
      <c r="E659" s="5" t="s">
        <v>213</v>
      </c>
      <c r="F659" s="5" t="s">
        <v>58</v>
      </c>
      <c r="G659" s="5" t="s">
        <v>61</v>
      </c>
      <c r="H659" s="3">
        <v>26.405365873608595</v>
      </c>
      <c r="I659" s="3">
        <v>10.47671911889811</v>
      </c>
      <c r="J659" s="325">
        <v>36.882084992506705</v>
      </c>
      <c r="K659" s="3">
        <v>2.577805226645891</v>
      </c>
      <c r="L659" s="3">
        <v>6.481984989220473</v>
      </c>
      <c r="M659" s="325">
        <v>9.059790215866364</v>
      </c>
      <c r="N659" s="3">
        <v>4.528552087909706</v>
      </c>
      <c r="O659" s="3">
        <v>27.695635436960853</v>
      </c>
      <c r="P659" s="3">
        <v>6.104984600178388</v>
      </c>
      <c r="Q659" s="3">
        <v>10.445732021414909</v>
      </c>
      <c r="R659" s="3">
        <v>10.760678724255017</v>
      </c>
      <c r="S659" s="3">
        <v>19.919268094557456</v>
      </c>
      <c r="T659" s="3">
        <v>40.59470660824467</v>
      </c>
      <c r="U659" s="3">
        <v>5.842945209321175</v>
      </c>
      <c r="V659" s="325">
        <v>125.89250278284216</v>
      </c>
      <c r="W659" s="325">
        <v>171.8343779912152</v>
      </c>
      <c r="X659" s="3">
        <v>16.01677671245391</v>
      </c>
      <c r="Y659" s="325">
        <v>187.85115470366912</v>
      </c>
    </row>
    <row r="660" spans="1:25" ht="15">
      <c r="A660" s="321">
        <v>2020</v>
      </c>
      <c r="B660" s="5" t="s">
        <v>507</v>
      </c>
      <c r="C660" s="5" t="s">
        <v>56</v>
      </c>
      <c r="D660" s="5" t="s">
        <v>47</v>
      </c>
      <c r="E660" s="5" t="s">
        <v>214</v>
      </c>
      <c r="F660" s="5" t="s">
        <v>58</v>
      </c>
      <c r="G660" s="5" t="s">
        <v>62</v>
      </c>
      <c r="H660" s="3">
        <v>4.2619030316473125</v>
      </c>
      <c r="I660" s="3">
        <v>0</v>
      </c>
      <c r="J660" s="325">
        <v>4.2619030316473125</v>
      </c>
      <c r="K660" s="3">
        <v>6.639645592785716</v>
      </c>
      <c r="L660" s="3">
        <v>1.7016579323425516</v>
      </c>
      <c r="M660" s="325">
        <v>8.341303525128268</v>
      </c>
      <c r="N660" s="3">
        <v>16.679775389320454</v>
      </c>
      <c r="O660" s="3">
        <v>20.404301147063027</v>
      </c>
      <c r="P660" s="3">
        <v>4.744370602433243</v>
      </c>
      <c r="Q660" s="3">
        <v>6.677007394595244</v>
      </c>
      <c r="R660" s="3">
        <v>9.79972494690308</v>
      </c>
      <c r="S660" s="3">
        <v>16.877766962423358</v>
      </c>
      <c r="T660" s="3">
        <v>17.34872747036914</v>
      </c>
      <c r="U660" s="3">
        <v>3.7884870895920217</v>
      </c>
      <c r="V660" s="325">
        <v>96.32016100269956</v>
      </c>
      <c r="W660" s="325">
        <v>108.92336755947514</v>
      </c>
      <c r="X660" s="3">
        <v>10.152806890934535</v>
      </c>
      <c r="Y660" s="325">
        <v>119.07617445040967</v>
      </c>
    </row>
    <row r="661" spans="1:25" ht="15">
      <c r="A661" s="321">
        <v>2020</v>
      </c>
      <c r="B661" s="5" t="s">
        <v>507</v>
      </c>
      <c r="C661" s="5" t="s">
        <v>56</v>
      </c>
      <c r="D661" s="5" t="s">
        <v>63</v>
      </c>
      <c r="E661" s="5" t="s">
        <v>215</v>
      </c>
      <c r="F661" s="5" t="s">
        <v>58</v>
      </c>
      <c r="G661" s="5" t="s">
        <v>64</v>
      </c>
      <c r="H661" s="3">
        <v>78.87426990072403</v>
      </c>
      <c r="I661" s="3">
        <v>819.4588271522331</v>
      </c>
      <c r="J661" s="325">
        <v>898.3330970529571</v>
      </c>
      <c r="K661" s="3">
        <v>13.975175261401498</v>
      </c>
      <c r="L661" s="3">
        <v>3.2839441076491216</v>
      </c>
      <c r="M661" s="325">
        <v>17.25911936905062</v>
      </c>
      <c r="N661" s="3">
        <v>16.877779329179056</v>
      </c>
      <c r="O661" s="3">
        <v>45.533162459321716</v>
      </c>
      <c r="P661" s="3">
        <v>8.618169716153796</v>
      </c>
      <c r="Q661" s="3">
        <v>13.06842195736014</v>
      </c>
      <c r="R661" s="3">
        <v>17.0511337246597</v>
      </c>
      <c r="S661" s="3">
        <v>66.90813930495078</v>
      </c>
      <c r="T661" s="3">
        <v>37.63611129804957</v>
      </c>
      <c r="U661" s="3">
        <v>9.28065613181747</v>
      </c>
      <c r="V661" s="325">
        <v>214.97357392149223</v>
      </c>
      <c r="W661" s="325">
        <v>1130.5657903434999</v>
      </c>
      <c r="X661" s="3">
        <v>105.38065801708528</v>
      </c>
      <c r="Y661" s="325">
        <v>1235.9464483605852</v>
      </c>
    </row>
    <row r="662" spans="1:25" ht="15">
      <c r="A662" s="321">
        <v>2020</v>
      </c>
      <c r="B662" s="5" t="s">
        <v>507</v>
      </c>
      <c r="C662" s="5" t="s">
        <v>56</v>
      </c>
      <c r="D662" s="5" t="s">
        <v>47</v>
      </c>
      <c r="E662" s="5" t="s">
        <v>216</v>
      </c>
      <c r="F662" s="5" t="s">
        <v>58</v>
      </c>
      <c r="G662" s="5" t="s">
        <v>65</v>
      </c>
      <c r="H662" s="3">
        <v>38.54653921014127</v>
      </c>
      <c r="I662" s="3">
        <v>3.562048119416289</v>
      </c>
      <c r="J662" s="325">
        <v>42.10858732955756</v>
      </c>
      <c r="K662" s="3">
        <v>4.728416468918855</v>
      </c>
      <c r="L662" s="3">
        <v>11.583706326120861</v>
      </c>
      <c r="M662" s="325">
        <v>16.312122795039716</v>
      </c>
      <c r="N662" s="3">
        <v>11.302555468353477</v>
      </c>
      <c r="O662" s="3">
        <v>31.895290919508277</v>
      </c>
      <c r="P662" s="3">
        <v>7.93435441790924</v>
      </c>
      <c r="Q662" s="3">
        <v>13.182342543924225</v>
      </c>
      <c r="R662" s="3">
        <v>12.568747766604002</v>
      </c>
      <c r="S662" s="3">
        <v>25.318208987502686</v>
      </c>
      <c r="T662" s="3">
        <v>41.52009665206789</v>
      </c>
      <c r="U662" s="3">
        <v>6.156645392902746</v>
      </c>
      <c r="V662" s="325">
        <v>149.87824214877253</v>
      </c>
      <c r="W662" s="325">
        <v>208.29895227336982</v>
      </c>
      <c r="X662" s="3">
        <v>19.41565970094308</v>
      </c>
      <c r="Y662" s="325">
        <v>227.7146119743129</v>
      </c>
    </row>
    <row r="663" spans="1:25" ht="15">
      <c r="A663" s="321">
        <v>2020</v>
      </c>
      <c r="B663" s="5" t="s">
        <v>507</v>
      </c>
      <c r="C663" s="5" t="s">
        <v>56</v>
      </c>
      <c r="D663" s="5" t="s">
        <v>47</v>
      </c>
      <c r="E663" s="5" t="s">
        <v>217</v>
      </c>
      <c r="F663" s="5" t="s">
        <v>58</v>
      </c>
      <c r="G663" s="5" t="s">
        <v>66</v>
      </c>
      <c r="H663" s="3">
        <v>90.31299882327268</v>
      </c>
      <c r="I663" s="3">
        <v>46.30266338701675</v>
      </c>
      <c r="J663" s="325">
        <v>136.61566221028943</v>
      </c>
      <c r="K663" s="3">
        <v>8.460734177514297</v>
      </c>
      <c r="L663" s="3">
        <v>3.1084496750023938</v>
      </c>
      <c r="M663" s="325">
        <v>11.56918385251669</v>
      </c>
      <c r="N663" s="3">
        <v>10.471989374364902</v>
      </c>
      <c r="O663" s="3">
        <v>17.341003698379367</v>
      </c>
      <c r="P663" s="3">
        <v>2.4656402228214476</v>
      </c>
      <c r="Q663" s="3">
        <v>5.103761265632335</v>
      </c>
      <c r="R663" s="3">
        <v>6.3872429373009245</v>
      </c>
      <c r="S663" s="3">
        <v>18.214565754378523</v>
      </c>
      <c r="T663" s="3">
        <v>19.5301965688059</v>
      </c>
      <c r="U663" s="3">
        <v>2.945796278981402</v>
      </c>
      <c r="V663" s="325">
        <v>82.46019610066482</v>
      </c>
      <c r="W663" s="325">
        <v>230.64504216347092</v>
      </c>
      <c r="X663" s="3">
        <v>21.49855100796938</v>
      </c>
      <c r="Y663" s="325">
        <v>252.1435931714403</v>
      </c>
    </row>
    <row r="664" spans="1:25" ht="15">
      <c r="A664" s="321">
        <v>2020</v>
      </c>
      <c r="B664" s="5" t="s">
        <v>507</v>
      </c>
      <c r="C664" s="5" t="s">
        <v>56</v>
      </c>
      <c r="D664" s="5" t="s">
        <v>63</v>
      </c>
      <c r="E664" s="5" t="s">
        <v>218</v>
      </c>
      <c r="F664" s="5" t="s">
        <v>58</v>
      </c>
      <c r="G664" s="5" t="s">
        <v>67</v>
      </c>
      <c r="H664" s="3">
        <v>28.628451072963205</v>
      </c>
      <c r="I664" s="3">
        <v>794.8542267596886</v>
      </c>
      <c r="J664" s="325">
        <v>823.4826778326518</v>
      </c>
      <c r="K664" s="3">
        <v>21.90699931968124</v>
      </c>
      <c r="L664" s="3">
        <v>3.1693952339308353</v>
      </c>
      <c r="M664" s="325">
        <v>25.076394553612076</v>
      </c>
      <c r="N664" s="3">
        <v>39.36074331434288</v>
      </c>
      <c r="O664" s="3">
        <v>71.66033709081923</v>
      </c>
      <c r="P664" s="3">
        <v>18.686831988431276</v>
      </c>
      <c r="Q664" s="3">
        <v>21.316348164189364</v>
      </c>
      <c r="R664" s="3">
        <v>38.355622180866156</v>
      </c>
      <c r="S664" s="3">
        <v>91.84602431014567</v>
      </c>
      <c r="T664" s="3">
        <v>48.24740600511819</v>
      </c>
      <c r="U664" s="3">
        <v>14.309762968683232</v>
      </c>
      <c r="V664" s="325">
        <v>343.783076022596</v>
      </c>
      <c r="W664" s="325">
        <v>1192.3421484088599</v>
      </c>
      <c r="X664" s="3">
        <v>111.1388662685916</v>
      </c>
      <c r="Y664" s="325">
        <v>1303.4810146774514</v>
      </c>
    </row>
    <row r="665" spans="1:25" ht="15">
      <c r="A665" s="321">
        <v>2020</v>
      </c>
      <c r="B665" s="5" t="s">
        <v>507</v>
      </c>
      <c r="C665" s="5" t="s">
        <v>56</v>
      </c>
      <c r="D665" s="5" t="s">
        <v>57</v>
      </c>
      <c r="E665" s="5" t="s">
        <v>219</v>
      </c>
      <c r="F665" s="5" t="s">
        <v>58</v>
      </c>
      <c r="G665" s="5" t="s">
        <v>68</v>
      </c>
      <c r="H665" s="3">
        <v>20.46911065778197</v>
      </c>
      <c r="I665" s="3">
        <v>2.261655561154246</v>
      </c>
      <c r="J665" s="325">
        <v>22.730766218936218</v>
      </c>
      <c r="K665" s="3">
        <v>1.662318316337631</v>
      </c>
      <c r="L665" s="3">
        <v>7.609027583739749</v>
      </c>
      <c r="M665" s="325">
        <v>9.27134590007738</v>
      </c>
      <c r="N665" s="3">
        <v>6.481252643535235</v>
      </c>
      <c r="O665" s="3">
        <v>18.24258206695632</v>
      </c>
      <c r="P665" s="3">
        <v>4.502785551940536</v>
      </c>
      <c r="Q665" s="3">
        <v>10.266445219643657</v>
      </c>
      <c r="R665" s="3">
        <v>7.960058790748693</v>
      </c>
      <c r="S665" s="3">
        <v>13.680926846780876</v>
      </c>
      <c r="T665" s="3">
        <v>24.977350034087507</v>
      </c>
      <c r="U665" s="3">
        <v>5.520839968548856</v>
      </c>
      <c r="V665" s="325">
        <v>91.63224112224168</v>
      </c>
      <c r="W665" s="325">
        <v>123.63435324125527</v>
      </c>
      <c r="X665" s="3">
        <v>11.524025942905757</v>
      </c>
      <c r="Y665" s="325">
        <v>135.15837918416102</v>
      </c>
    </row>
    <row r="666" spans="1:25" ht="15">
      <c r="A666" s="321">
        <v>2020</v>
      </c>
      <c r="B666" s="5" t="s">
        <v>507</v>
      </c>
      <c r="C666" s="5" t="s">
        <v>56</v>
      </c>
      <c r="D666" s="5" t="s">
        <v>57</v>
      </c>
      <c r="E666" s="5" t="s">
        <v>220</v>
      </c>
      <c r="F666" s="5" t="s">
        <v>58</v>
      </c>
      <c r="G666" s="5" t="s">
        <v>69</v>
      </c>
      <c r="H666" s="3">
        <v>13.835930287814765</v>
      </c>
      <c r="I666" s="3">
        <v>1.0582902195648298</v>
      </c>
      <c r="J666" s="325">
        <v>14.894220507379595</v>
      </c>
      <c r="K666" s="3">
        <v>1.7494740951304626</v>
      </c>
      <c r="L666" s="3">
        <v>2.4211672715896277</v>
      </c>
      <c r="M666" s="325">
        <v>4.170641366720091</v>
      </c>
      <c r="N666" s="3">
        <v>2.8707759984007457</v>
      </c>
      <c r="O666" s="3">
        <v>8.997322230705553</v>
      </c>
      <c r="P666" s="3">
        <v>2.2473424365780414</v>
      </c>
      <c r="Q666" s="3">
        <v>4.940578960047875</v>
      </c>
      <c r="R666" s="3">
        <v>4.246891546269218</v>
      </c>
      <c r="S666" s="3">
        <v>8.407276119755405</v>
      </c>
      <c r="T666" s="3">
        <v>17.152401381829264</v>
      </c>
      <c r="U666" s="3">
        <v>3.033979016612645</v>
      </c>
      <c r="V666" s="325">
        <v>51.89656769019875</v>
      </c>
      <c r="W666" s="325">
        <v>70.96142956429844</v>
      </c>
      <c r="X666" s="3">
        <v>6.6143538086773255</v>
      </c>
      <c r="Y666" s="325">
        <v>77.57578337297576</v>
      </c>
    </row>
    <row r="667" spans="1:25" ht="15">
      <c r="A667" s="321">
        <v>2020</v>
      </c>
      <c r="B667" s="5" t="s">
        <v>507</v>
      </c>
      <c r="C667" s="5" t="s">
        <v>56</v>
      </c>
      <c r="D667" s="5" t="s">
        <v>57</v>
      </c>
      <c r="E667" s="5" t="s">
        <v>221</v>
      </c>
      <c r="F667" s="5" t="s">
        <v>58</v>
      </c>
      <c r="G667" s="5" t="s">
        <v>70</v>
      </c>
      <c r="H667" s="3">
        <v>61.39279448896612</v>
      </c>
      <c r="I667" s="3">
        <v>3.2345082203419224</v>
      </c>
      <c r="J667" s="325">
        <v>64.62730270930804</v>
      </c>
      <c r="K667" s="3">
        <v>5.651622782409245</v>
      </c>
      <c r="L667" s="3">
        <v>13.950640885644773</v>
      </c>
      <c r="M667" s="325">
        <v>19.602263668054018</v>
      </c>
      <c r="N667" s="3">
        <v>7.981864089729997</v>
      </c>
      <c r="O667" s="3">
        <v>25.964931348962086</v>
      </c>
      <c r="P667" s="3">
        <v>5.908972077364609</v>
      </c>
      <c r="Q667" s="3">
        <v>12.96635839992968</v>
      </c>
      <c r="R667" s="3">
        <v>11.602943213915031</v>
      </c>
      <c r="S667" s="3">
        <v>22.868955586592662</v>
      </c>
      <c r="T667" s="3">
        <v>53.565200149012014</v>
      </c>
      <c r="U667" s="3">
        <v>10.554483773611064</v>
      </c>
      <c r="V667" s="325">
        <v>151.41370863911712</v>
      </c>
      <c r="W667" s="325">
        <v>235.64327501647915</v>
      </c>
      <c r="X667" s="3">
        <v>21.964439036310118</v>
      </c>
      <c r="Y667" s="325">
        <v>257.6077140527893</v>
      </c>
    </row>
    <row r="668" spans="1:25" ht="15">
      <c r="A668" s="321">
        <v>2020</v>
      </c>
      <c r="B668" s="5" t="s">
        <v>507</v>
      </c>
      <c r="C668" s="5" t="s">
        <v>71</v>
      </c>
      <c r="D668" s="5" t="s">
        <v>72</v>
      </c>
      <c r="E668" s="5" t="s">
        <v>222</v>
      </c>
      <c r="F668" s="5" t="s">
        <v>73</v>
      </c>
      <c r="G668" s="5" t="s">
        <v>74</v>
      </c>
      <c r="H668" s="3">
        <v>31.263584194726498</v>
      </c>
      <c r="I668" s="3">
        <v>0</v>
      </c>
      <c r="J668" s="325">
        <v>31.263584194726498</v>
      </c>
      <c r="K668" s="3">
        <v>2.5510694809815138</v>
      </c>
      <c r="L668" s="3">
        <v>15.326737880851223</v>
      </c>
      <c r="M668" s="325">
        <v>17.877807361832737</v>
      </c>
      <c r="N668" s="3">
        <v>6.222929177349728</v>
      </c>
      <c r="O668" s="3">
        <v>16.86171593938912</v>
      </c>
      <c r="P668" s="3">
        <v>3.9011377912634986</v>
      </c>
      <c r="Q668" s="3">
        <v>9.30875263656369</v>
      </c>
      <c r="R668" s="3">
        <v>7.491825922885609</v>
      </c>
      <c r="S668" s="3">
        <v>13.580459134573738</v>
      </c>
      <c r="T668" s="3">
        <v>23.022241246279076</v>
      </c>
      <c r="U668" s="3">
        <v>2.772100319535307</v>
      </c>
      <c r="V668" s="325">
        <v>83.16116216783978</v>
      </c>
      <c r="W668" s="325">
        <v>132.30255372439902</v>
      </c>
      <c r="X668" s="3">
        <v>12.331993668923865</v>
      </c>
      <c r="Y668" s="325">
        <v>144.6345473933229</v>
      </c>
    </row>
    <row r="669" spans="1:25" ht="15">
      <c r="A669" s="321">
        <v>2020</v>
      </c>
      <c r="B669" s="5" t="s">
        <v>507</v>
      </c>
      <c r="C669" s="5" t="s">
        <v>71</v>
      </c>
      <c r="D669" s="5" t="s">
        <v>75</v>
      </c>
      <c r="E669" s="5" t="s">
        <v>223</v>
      </c>
      <c r="F669" s="5" t="s">
        <v>73</v>
      </c>
      <c r="G669" s="5" t="s">
        <v>76</v>
      </c>
      <c r="H669" s="3">
        <v>25.759169594088963</v>
      </c>
      <c r="I669" s="3">
        <v>0.9796165617590802</v>
      </c>
      <c r="J669" s="325">
        <v>26.738786155848043</v>
      </c>
      <c r="K669" s="3">
        <v>2.928525423344376</v>
      </c>
      <c r="L669" s="3">
        <v>2.0207195634256836</v>
      </c>
      <c r="M669" s="325">
        <v>4.94924498677006</v>
      </c>
      <c r="N669" s="3">
        <v>4.206631148547181</v>
      </c>
      <c r="O669" s="3">
        <v>9.360904234731162</v>
      </c>
      <c r="P669" s="3">
        <v>2.1601787132035453</v>
      </c>
      <c r="Q669" s="3">
        <v>4.091762578331024</v>
      </c>
      <c r="R669" s="3">
        <v>6.440837238055737</v>
      </c>
      <c r="S669" s="3">
        <v>7.635874529246043</v>
      </c>
      <c r="T669" s="3">
        <v>12.787101136751675</v>
      </c>
      <c r="U669" s="3">
        <v>2.0641429537319094</v>
      </c>
      <c r="V669" s="325">
        <v>48.74743253259828</v>
      </c>
      <c r="W669" s="325">
        <v>80.43546367521638</v>
      </c>
      <c r="X669" s="3">
        <v>7.4974337295561515</v>
      </c>
      <c r="Y669" s="325">
        <v>87.93289740477253</v>
      </c>
    </row>
    <row r="670" spans="1:25" ht="15">
      <c r="A670" s="321">
        <v>2020</v>
      </c>
      <c r="B670" s="5" t="s">
        <v>507</v>
      </c>
      <c r="C670" s="5" t="s">
        <v>71</v>
      </c>
      <c r="D670" s="5" t="s">
        <v>72</v>
      </c>
      <c r="E670" s="5" t="s">
        <v>224</v>
      </c>
      <c r="F670" s="5" t="s">
        <v>73</v>
      </c>
      <c r="G670" s="5" t="s">
        <v>77</v>
      </c>
      <c r="H670" s="3">
        <v>15.816294303663643</v>
      </c>
      <c r="I670" s="3">
        <v>14.17050563213705</v>
      </c>
      <c r="J670" s="325">
        <v>29.986799935800693</v>
      </c>
      <c r="K670" s="3">
        <v>0.7109696798318745</v>
      </c>
      <c r="L670" s="3">
        <v>3.8936593841804283</v>
      </c>
      <c r="M670" s="325">
        <v>4.604629064012303</v>
      </c>
      <c r="N670" s="3">
        <v>2.34805272649867</v>
      </c>
      <c r="O670" s="3">
        <v>11.18397538580534</v>
      </c>
      <c r="P670" s="3">
        <v>2.384695327447314</v>
      </c>
      <c r="Q670" s="3">
        <v>4.495426873530011</v>
      </c>
      <c r="R670" s="3">
        <v>3.8697247784647795</v>
      </c>
      <c r="S670" s="3">
        <v>9.339367203576614</v>
      </c>
      <c r="T670" s="3">
        <v>21.15685109018295</v>
      </c>
      <c r="U670" s="3">
        <v>1.9424423961069432</v>
      </c>
      <c r="V670" s="325">
        <v>56.720535781612625</v>
      </c>
      <c r="W670" s="325">
        <v>91.31196478142562</v>
      </c>
      <c r="X670" s="3">
        <v>8.511238369043468</v>
      </c>
      <c r="Y670" s="325">
        <v>99.82320315046908</v>
      </c>
    </row>
    <row r="671" spans="1:25" ht="15">
      <c r="A671" s="321">
        <v>2020</v>
      </c>
      <c r="B671" s="5" t="s">
        <v>507</v>
      </c>
      <c r="C671" s="5" t="s">
        <v>71</v>
      </c>
      <c r="D671" s="5" t="s">
        <v>72</v>
      </c>
      <c r="E671" s="5" t="s">
        <v>225</v>
      </c>
      <c r="F671" s="5" t="s">
        <v>73</v>
      </c>
      <c r="G671" s="5" t="s">
        <v>78</v>
      </c>
      <c r="H671" s="3">
        <v>6.24751365719806</v>
      </c>
      <c r="I671" s="3">
        <v>0</v>
      </c>
      <c r="J671" s="325">
        <v>6.24751365719806</v>
      </c>
      <c r="K671" s="3">
        <v>0.9804310636379638</v>
      </c>
      <c r="L671" s="3">
        <v>3.929204437982583</v>
      </c>
      <c r="M671" s="325">
        <v>4.909635501620547</v>
      </c>
      <c r="N671" s="3">
        <v>3.0497895974259968</v>
      </c>
      <c r="O671" s="3">
        <v>9.40014106258094</v>
      </c>
      <c r="P671" s="3">
        <v>2.820815471338087</v>
      </c>
      <c r="Q671" s="3">
        <v>5.9278099523164265</v>
      </c>
      <c r="R671" s="3">
        <v>4.880918460256848</v>
      </c>
      <c r="S671" s="3">
        <v>10.699924380990439</v>
      </c>
      <c r="T671" s="3">
        <v>18.236428823721436</v>
      </c>
      <c r="U671" s="3">
        <v>2.3466522290476153</v>
      </c>
      <c r="V671" s="325">
        <v>57.362479977677786</v>
      </c>
      <c r="W671" s="325">
        <v>68.51962913649639</v>
      </c>
      <c r="X671" s="3">
        <v>6.3867522502134</v>
      </c>
      <c r="Y671" s="325">
        <v>74.9063813867098</v>
      </c>
    </row>
    <row r="672" spans="1:25" ht="15">
      <c r="A672" s="321">
        <v>2020</v>
      </c>
      <c r="B672" s="5" t="s">
        <v>507</v>
      </c>
      <c r="C672" s="5" t="s">
        <v>71</v>
      </c>
      <c r="D672" s="5" t="s">
        <v>60</v>
      </c>
      <c r="E672" s="5" t="s">
        <v>226</v>
      </c>
      <c r="F672" s="5" t="s">
        <v>73</v>
      </c>
      <c r="G672" s="5" t="s">
        <v>79</v>
      </c>
      <c r="H672" s="3">
        <v>10.65290667389767</v>
      </c>
      <c r="I672" s="3">
        <v>0</v>
      </c>
      <c r="J672" s="325">
        <v>10.65290667389767</v>
      </c>
      <c r="K672" s="3">
        <v>0.6768530744126761</v>
      </c>
      <c r="L672" s="3">
        <v>2.4243747929227357</v>
      </c>
      <c r="M672" s="325">
        <v>3.1012278673354117</v>
      </c>
      <c r="N672" s="3">
        <v>2.312365165203309</v>
      </c>
      <c r="O672" s="3">
        <v>5.974219376155861</v>
      </c>
      <c r="P672" s="3">
        <v>1.887308144146579</v>
      </c>
      <c r="Q672" s="3">
        <v>2.7292282056809705</v>
      </c>
      <c r="R672" s="3">
        <v>4.091022746482778</v>
      </c>
      <c r="S672" s="3">
        <v>5.562023257795334</v>
      </c>
      <c r="T672" s="3">
        <v>12.406814143726413</v>
      </c>
      <c r="U672" s="3">
        <v>1.4422747300036274</v>
      </c>
      <c r="V672" s="325">
        <v>36.405255769194866</v>
      </c>
      <c r="W672" s="325">
        <v>50.159390310427945</v>
      </c>
      <c r="X672" s="3">
        <v>4.675384309163216</v>
      </c>
      <c r="Y672" s="325">
        <v>54.83477461959116</v>
      </c>
    </row>
    <row r="673" spans="1:25" ht="15">
      <c r="A673" s="321">
        <v>2020</v>
      </c>
      <c r="B673" s="5" t="s">
        <v>507</v>
      </c>
      <c r="C673" s="5" t="s">
        <v>71</v>
      </c>
      <c r="D673" s="5" t="s">
        <v>75</v>
      </c>
      <c r="E673" s="5" t="s">
        <v>227</v>
      </c>
      <c r="F673" s="5" t="s">
        <v>73</v>
      </c>
      <c r="G673" s="5" t="s">
        <v>80</v>
      </c>
      <c r="H673" s="3">
        <v>212.05570412884128</v>
      </c>
      <c r="I673" s="3">
        <v>8.057375931336594</v>
      </c>
      <c r="J673" s="325">
        <v>220.11308006017788</v>
      </c>
      <c r="K673" s="3">
        <v>26.288679661335223</v>
      </c>
      <c r="L673" s="3">
        <v>12.93130736857637</v>
      </c>
      <c r="M673" s="325">
        <v>39.21998702991159</v>
      </c>
      <c r="N673" s="3">
        <v>20.664802393999235</v>
      </c>
      <c r="O673" s="3">
        <v>70.00189086729372</v>
      </c>
      <c r="P673" s="3">
        <v>9.086594357446511</v>
      </c>
      <c r="Q673" s="3">
        <v>18.486128919729683</v>
      </c>
      <c r="R673" s="3">
        <v>22.565849274920826</v>
      </c>
      <c r="S673" s="3">
        <v>33.061077919670375</v>
      </c>
      <c r="T673" s="3">
        <v>32.053956154260206</v>
      </c>
      <c r="U673" s="3">
        <v>8.4102830793091</v>
      </c>
      <c r="V673" s="325">
        <v>214.33058296662963</v>
      </c>
      <c r="W673" s="325">
        <v>473.6636500567191</v>
      </c>
      <c r="X673" s="3">
        <v>44.1504488709019</v>
      </c>
      <c r="Y673" s="325">
        <v>517.814098927621</v>
      </c>
    </row>
    <row r="674" spans="1:25" ht="15">
      <c r="A674" s="321">
        <v>2020</v>
      </c>
      <c r="B674" s="5" t="s">
        <v>507</v>
      </c>
      <c r="C674" s="5" t="s">
        <v>71</v>
      </c>
      <c r="D674" s="5" t="s">
        <v>75</v>
      </c>
      <c r="E674" s="5" t="s">
        <v>228</v>
      </c>
      <c r="F674" s="5" t="s">
        <v>73</v>
      </c>
      <c r="G674" s="5" t="s">
        <v>81</v>
      </c>
      <c r="H674" s="3">
        <v>85.8956668525682</v>
      </c>
      <c r="I674" s="3">
        <v>0</v>
      </c>
      <c r="J674" s="325">
        <v>85.8956668525682</v>
      </c>
      <c r="K674" s="3">
        <v>160.6138196794726</v>
      </c>
      <c r="L674" s="3">
        <v>36.974689732525064</v>
      </c>
      <c r="M674" s="325">
        <v>197.58850941199768</v>
      </c>
      <c r="N674" s="3">
        <v>17.336409108938664</v>
      </c>
      <c r="O674" s="3">
        <v>34.13899146344256</v>
      </c>
      <c r="P674" s="3">
        <v>3.5283013448057408</v>
      </c>
      <c r="Q674" s="3">
        <v>11.82019080729789</v>
      </c>
      <c r="R674" s="3">
        <v>12.191200159287394</v>
      </c>
      <c r="S674" s="3">
        <v>19.57307619051931</v>
      </c>
      <c r="T674" s="3">
        <v>15.423424640288298</v>
      </c>
      <c r="U674" s="3">
        <v>4.805907694817655</v>
      </c>
      <c r="V674" s="325">
        <v>118.81750140939752</v>
      </c>
      <c r="W674" s="325">
        <v>402.30167767396335</v>
      </c>
      <c r="X674" s="3">
        <v>37.49876024621158</v>
      </c>
      <c r="Y674" s="325">
        <v>439.80043792017494</v>
      </c>
    </row>
    <row r="675" spans="1:25" ht="15">
      <c r="A675" s="321">
        <v>2020</v>
      </c>
      <c r="B675" s="5" t="s">
        <v>507</v>
      </c>
      <c r="C675" s="5" t="s">
        <v>71</v>
      </c>
      <c r="D675" s="5" t="s">
        <v>60</v>
      </c>
      <c r="E675" s="5" t="s">
        <v>229</v>
      </c>
      <c r="F675" s="5" t="s">
        <v>73</v>
      </c>
      <c r="G675" s="5" t="s">
        <v>82</v>
      </c>
      <c r="H675" s="3">
        <v>29.97391078696361</v>
      </c>
      <c r="I675" s="3">
        <v>3.438184455755941</v>
      </c>
      <c r="J675" s="325">
        <v>33.41209524271955</v>
      </c>
      <c r="K675" s="3">
        <v>7.332222259462893</v>
      </c>
      <c r="L675" s="3">
        <v>15.64792107343527</v>
      </c>
      <c r="M675" s="325">
        <v>22.980143332898162</v>
      </c>
      <c r="N675" s="3">
        <v>19.197121617230305</v>
      </c>
      <c r="O675" s="3">
        <v>54.71334257154922</v>
      </c>
      <c r="P675" s="3">
        <v>14.901821252877355</v>
      </c>
      <c r="Q675" s="3">
        <v>25.380705506413197</v>
      </c>
      <c r="R675" s="3">
        <v>38.73187568544962</v>
      </c>
      <c r="S675" s="3">
        <v>49.46852002065587</v>
      </c>
      <c r="T675" s="3">
        <v>94.50030211448504</v>
      </c>
      <c r="U675" s="3">
        <v>16.623199950795716</v>
      </c>
      <c r="V675" s="325">
        <v>313.5168887194563</v>
      </c>
      <c r="W675" s="325">
        <v>369.909127295074</v>
      </c>
      <c r="X675" s="3">
        <v>34.47943284135369</v>
      </c>
      <c r="Y675" s="325">
        <v>404.38856013642766</v>
      </c>
    </row>
    <row r="676" spans="1:25" ht="15">
      <c r="A676" s="321">
        <v>2020</v>
      </c>
      <c r="B676" s="5" t="s">
        <v>507</v>
      </c>
      <c r="C676" s="5" t="s">
        <v>71</v>
      </c>
      <c r="D676" s="5" t="s">
        <v>60</v>
      </c>
      <c r="E676" s="5" t="s">
        <v>230</v>
      </c>
      <c r="F676" s="5" t="s">
        <v>73</v>
      </c>
      <c r="G676" s="5" t="s">
        <v>83</v>
      </c>
      <c r="H676" s="3">
        <v>5.462009244740349</v>
      </c>
      <c r="I676" s="3">
        <v>0</v>
      </c>
      <c r="J676" s="325">
        <v>5.462009244740349</v>
      </c>
      <c r="K676" s="3">
        <v>0.19825335825737564</v>
      </c>
      <c r="L676" s="3">
        <v>4.142224189093963</v>
      </c>
      <c r="M676" s="325">
        <v>4.340477547351339</v>
      </c>
      <c r="N676" s="3">
        <v>3.2140320209231374</v>
      </c>
      <c r="O676" s="3">
        <v>7.649775332861665</v>
      </c>
      <c r="P676" s="3">
        <v>2.481512433181454</v>
      </c>
      <c r="Q676" s="3">
        <v>4.698545331801098</v>
      </c>
      <c r="R676" s="3">
        <v>3.8758801114516572</v>
      </c>
      <c r="S676" s="3">
        <v>7.136306847424919</v>
      </c>
      <c r="T676" s="3">
        <v>17.676875486146862</v>
      </c>
      <c r="U676" s="3">
        <v>2.5599369911835996</v>
      </c>
      <c r="V676" s="325">
        <v>49.29286455497439</v>
      </c>
      <c r="W676" s="325">
        <v>59.095351347066085</v>
      </c>
      <c r="X676" s="3">
        <v>5.508310143377474</v>
      </c>
      <c r="Y676" s="325">
        <v>64.60366149044356</v>
      </c>
    </row>
    <row r="677" spans="1:25" ht="15">
      <c r="A677" s="321">
        <v>2020</v>
      </c>
      <c r="B677" s="5" t="s">
        <v>507</v>
      </c>
      <c r="C677" s="5" t="s">
        <v>71</v>
      </c>
      <c r="D677" s="5" t="s">
        <v>84</v>
      </c>
      <c r="E677" s="5" t="s">
        <v>231</v>
      </c>
      <c r="F677" s="5" t="s">
        <v>73</v>
      </c>
      <c r="G677" s="5" t="s">
        <v>85</v>
      </c>
      <c r="H677" s="3">
        <v>48.69158478905255</v>
      </c>
      <c r="I677" s="3">
        <v>0</v>
      </c>
      <c r="J677" s="325">
        <v>48.69158478905255</v>
      </c>
      <c r="K677" s="3">
        <v>5.496192754240939</v>
      </c>
      <c r="L677" s="3">
        <v>9.084795468595178</v>
      </c>
      <c r="M677" s="325">
        <v>14.580988222836117</v>
      </c>
      <c r="N677" s="3">
        <v>16.14943213889883</v>
      </c>
      <c r="O677" s="3">
        <v>25.521314921895893</v>
      </c>
      <c r="P677" s="3">
        <v>8.577593962291184</v>
      </c>
      <c r="Q677" s="3">
        <v>14.399128804601547</v>
      </c>
      <c r="R677" s="3">
        <v>14.67505735620103</v>
      </c>
      <c r="S677" s="3">
        <v>25.793099465163802</v>
      </c>
      <c r="T677" s="3">
        <v>60.48280761224777</v>
      </c>
      <c r="U677" s="3">
        <v>5.766325026643487</v>
      </c>
      <c r="V677" s="325">
        <v>171.36475928794357</v>
      </c>
      <c r="W677" s="325">
        <v>234.63733229983222</v>
      </c>
      <c r="X677" s="3">
        <v>21.870674563412397</v>
      </c>
      <c r="Y677" s="325">
        <v>256.50800686324465</v>
      </c>
    </row>
    <row r="678" spans="1:25" ht="15">
      <c r="A678" s="321">
        <v>2020</v>
      </c>
      <c r="B678" s="5" t="s">
        <v>507</v>
      </c>
      <c r="C678" s="5" t="s">
        <v>71</v>
      </c>
      <c r="D678" s="5" t="s">
        <v>84</v>
      </c>
      <c r="E678" s="5" t="s">
        <v>232</v>
      </c>
      <c r="F678" s="5" t="s">
        <v>73</v>
      </c>
      <c r="G678" s="5" t="s">
        <v>86</v>
      </c>
      <c r="H678" s="3">
        <v>20.15984681011214</v>
      </c>
      <c r="I678" s="3">
        <v>0</v>
      </c>
      <c r="J678" s="325">
        <v>20.15984681011214</v>
      </c>
      <c r="K678" s="3">
        <v>1.5481333659086554</v>
      </c>
      <c r="L678" s="3">
        <v>3.022989815059132</v>
      </c>
      <c r="M678" s="325">
        <v>4.5711231809677875</v>
      </c>
      <c r="N678" s="3">
        <v>2.5946332868256174</v>
      </c>
      <c r="O678" s="3">
        <v>5.892602410028983</v>
      </c>
      <c r="P678" s="3">
        <v>2.328514909715331</v>
      </c>
      <c r="Q678" s="3">
        <v>4.3470519700484935</v>
      </c>
      <c r="R678" s="3">
        <v>6.688006422181745</v>
      </c>
      <c r="S678" s="3">
        <v>7.326060006442595</v>
      </c>
      <c r="T678" s="3">
        <v>17.81862476391873</v>
      </c>
      <c r="U678" s="3">
        <v>2.148761976571352</v>
      </c>
      <c r="V678" s="325">
        <v>49.14425574573285</v>
      </c>
      <c r="W678" s="325">
        <v>73.87522573681278</v>
      </c>
      <c r="X678" s="3">
        <v>6.885950349639292</v>
      </c>
      <c r="Y678" s="325">
        <v>80.76117608645207</v>
      </c>
    </row>
    <row r="679" spans="1:25" ht="15">
      <c r="A679" s="321">
        <v>2020</v>
      </c>
      <c r="B679" s="5" t="s">
        <v>507</v>
      </c>
      <c r="C679" s="5" t="s">
        <v>71</v>
      </c>
      <c r="D679" s="5" t="s">
        <v>75</v>
      </c>
      <c r="E679" s="5" t="s">
        <v>233</v>
      </c>
      <c r="F679" s="5" t="s">
        <v>73</v>
      </c>
      <c r="G679" s="5" t="s">
        <v>87</v>
      </c>
      <c r="H679" s="3">
        <v>5.009355057203811</v>
      </c>
      <c r="I679" s="3">
        <v>0</v>
      </c>
      <c r="J679" s="325">
        <v>5.009355057203811</v>
      </c>
      <c r="K679" s="3">
        <v>1.6147390679056268</v>
      </c>
      <c r="L679" s="3">
        <v>0.855707149737513</v>
      </c>
      <c r="M679" s="325">
        <v>2.47044621764314</v>
      </c>
      <c r="N679" s="3">
        <v>2.9083362888447053</v>
      </c>
      <c r="O679" s="3">
        <v>5.382104183067066</v>
      </c>
      <c r="P679" s="3">
        <v>1.3814544886528939</v>
      </c>
      <c r="Q679" s="3">
        <v>2.17354240751782</v>
      </c>
      <c r="R679" s="3">
        <v>2.867663741247127</v>
      </c>
      <c r="S679" s="3">
        <v>4.694127682231257</v>
      </c>
      <c r="T679" s="3">
        <v>8.197807863234763</v>
      </c>
      <c r="U679" s="3">
        <v>1.5996859014263713</v>
      </c>
      <c r="V679" s="325">
        <v>29.204722556222006</v>
      </c>
      <c r="W679" s="325">
        <v>36.68452383106896</v>
      </c>
      <c r="X679" s="3">
        <v>3.41938460669939</v>
      </c>
      <c r="Y679" s="325">
        <v>40.10390843776835</v>
      </c>
    </row>
    <row r="680" spans="1:25" ht="25.5">
      <c r="A680" s="321">
        <v>2020</v>
      </c>
      <c r="B680" s="5" t="s">
        <v>507</v>
      </c>
      <c r="C680" s="5" t="s">
        <v>71</v>
      </c>
      <c r="D680" s="5" t="s">
        <v>75</v>
      </c>
      <c r="E680" s="5" t="s">
        <v>234</v>
      </c>
      <c r="F680" s="5" t="s">
        <v>73</v>
      </c>
      <c r="G680" s="5" t="s">
        <v>88</v>
      </c>
      <c r="H680" s="3">
        <v>98.61804762998933</v>
      </c>
      <c r="I680" s="3">
        <v>3.740713937114805</v>
      </c>
      <c r="J680" s="325">
        <v>102.35876156710414</v>
      </c>
      <c r="K680" s="3">
        <v>457.4985121586238</v>
      </c>
      <c r="L680" s="3">
        <v>54.463549282508836</v>
      </c>
      <c r="M680" s="325">
        <v>511.9620614411326</v>
      </c>
      <c r="N680" s="3">
        <v>33.99715475776708</v>
      </c>
      <c r="O680" s="3">
        <v>66.6111383166358</v>
      </c>
      <c r="P680" s="3">
        <v>9.064960313472087</v>
      </c>
      <c r="Q680" s="3">
        <v>20.088197978052378</v>
      </c>
      <c r="R680" s="3">
        <v>29.5990487660061</v>
      </c>
      <c r="S680" s="3">
        <v>41.267900729113755</v>
      </c>
      <c r="T680" s="3">
        <v>35.347272931825486</v>
      </c>
      <c r="U680" s="3">
        <v>8.842373885655821</v>
      </c>
      <c r="V680" s="325">
        <v>244.8180476785285</v>
      </c>
      <c r="W680" s="325">
        <v>859.1388706867652</v>
      </c>
      <c r="X680" s="3">
        <v>80.08080581804896</v>
      </c>
      <c r="Y680" s="325">
        <v>939.2196765048142</v>
      </c>
    </row>
    <row r="681" spans="1:25" ht="15">
      <c r="A681" s="321">
        <v>2020</v>
      </c>
      <c r="B681" s="5" t="s">
        <v>507</v>
      </c>
      <c r="C681" s="5" t="s">
        <v>71</v>
      </c>
      <c r="D681" s="5" t="s">
        <v>75</v>
      </c>
      <c r="E681" s="5" t="s">
        <v>235</v>
      </c>
      <c r="F681" s="5" t="s">
        <v>73</v>
      </c>
      <c r="G681" s="5" t="s">
        <v>89</v>
      </c>
      <c r="H681" s="3">
        <v>331.01143922544844</v>
      </c>
      <c r="I681" s="3">
        <v>15.927355413417558</v>
      </c>
      <c r="J681" s="325">
        <v>346.938794638866</v>
      </c>
      <c r="K681" s="3">
        <v>172.86246432513965</v>
      </c>
      <c r="L681" s="3">
        <v>78.67522603122097</v>
      </c>
      <c r="M681" s="325">
        <v>251.53769035636063</v>
      </c>
      <c r="N681" s="3">
        <v>38.40262958135985</v>
      </c>
      <c r="O681" s="3">
        <v>102.47012094615876</v>
      </c>
      <c r="P681" s="3">
        <v>15.643789863374922</v>
      </c>
      <c r="Q681" s="3">
        <v>29.54493965790952</v>
      </c>
      <c r="R681" s="3">
        <v>35.890659021856536</v>
      </c>
      <c r="S681" s="3">
        <v>66.17220537810039</v>
      </c>
      <c r="T681" s="3">
        <v>124.29298654460109</v>
      </c>
      <c r="U681" s="3">
        <v>12.401738801252982</v>
      </c>
      <c r="V681" s="325">
        <v>424.81906979461405</v>
      </c>
      <c r="W681" s="325">
        <v>1023.2955547898407</v>
      </c>
      <c r="X681" s="3">
        <v>95.38194046800946</v>
      </c>
      <c r="Y681" s="325">
        <v>1118.67749525785</v>
      </c>
    </row>
    <row r="682" spans="1:25" ht="15">
      <c r="A682" s="321">
        <v>2020</v>
      </c>
      <c r="B682" s="5" t="s">
        <v>507</v>
      </c>
      <c r="C682" s="5" t="s">
        <v>71</v>
      </c>
      <c r="D682" s="5" t="s">
        <v>84</v>
      </c>
      <c r="E682" s="5" t="s">
        <v>236</v>
      </c>
      <c r="F682" s="5" t="s">
        <v>73</v>
      </c>
      <c r="G682" s="5" t="s">
        <v>90</v>
      </c>
      <c r="H682" s="3">
        <v>12.672727351701688</v>
      </c>
      <c r="I682" s="3">
        <v>0.8339481188688911</v>
      </c>
      <c r="J682" s="325">
        <v>13.50667547057058</v>
      </c>
      <c r="K682" s="3">
        <v>4.629458714243175</v>
      </c>
      <c r="L682" s="3">
        <v>0.38409810559146695</v>
      </c>
      <c r="M682" s="325">
        <v>5.013556819834642</v>
      </c>
      <c r="N682" s="3">
        <v>19.223635589216187</v>
      </c>
      <c r="O682" s="3">
        <v>6.996735820521241</v>
      </c>
      <c r="P682" s="3">
        <v>1.3822844035355923</v>
      </c>
      <c r="Q682" s="3">
        <v>3.561672632295953</v>
      </c>
      <c r="R682" s="3">
        <v>3.504741449960785</v>
      </c>
      <c r="S682" s="3">
        <v>15.142279225357601</v>
      </c>
      <c r="T682" s="3">
        <v>10.26157104492304</v>
      </c>
      <c r="U682" s="3">
        <v>1.329949008172487</v>
      </c>
      <c r="V682" s="325">
        <v>61.40286917398288</v>
      </c>
      <c r="W682" s="325">
        <v>79.92310146438811</v>
      </c>
      <c r="X682" s="3">
        <v>7.4496761665895885</v>
      </c>
      <c r="Y682" s="325">
        <v>87.3727776309777</v>
      </c>
    </row>
    <row r="683" spans="1:25" ht="15">
      <c r="A683" s="321">
        <v>2020</v>
      </c>
      <c r="B683" s="5" t="s">
        <v>507</v>
      </c>
      <c r="C683" s="5" t="s">
        <v>71</v>
      </c>
      <c r="D683" s="5" t="s">
        <v>72</v>
      </c>
      <c r="E683" s="5" t="s">
        <v>237</v>
      </c>
      <c r="F683" s="5" t="s">
        <v>73</v>
      </c>
      <c r="G683" s="5" t="s">
        <v>91</v>
      </c>
      <c r="H683" s="3">
        <v>15.562124196959378</v>
      </c>
      <c r="I683" s="3">
        <v>0</v>
      </c>
      <c r="J683" s="325">
        <v>15.562124196959378</v>
      </c>
      <c r="K683" s="3">
        <v>2.3095987163484515</v>
      </c>
      <c r="L683" s="3">
        <v>5.339635197159247</v>
      </c>
      <c r="M683" s="325">
        <v>7.6492339135076985</v>
      </c>
      <c r="N683" s="3">
        <v>4.350162317268535</v>
      </c>
      <c r="O683" s="3">
        <v>23.561673973396697</v>
      </c>
      <c r="P683" s="3">
        <v>4.646226716014205</v>
      </c>
      <c r="Q683" s="3">
        <v>9.05688917268537</v>
      </c>
      <c r="R683" s="3">
        <v>8.227186567052026</v>
      </c>
      <c r="S683" s="3">
        <v>13.672131680594102</v>
      </c>
      <c r="T683" s="3">
        <v>33.89043777095032</v>
      </c>
      <c r="U683" s="3">
        <v>3.7185439234305395</v>
      </c>
      <c r="V683" s="325">
        <v>101.12325212139181</v>
      </c>
      <c r="W683" s="325">
        <v>124.33461023185889</v>
      </c>
      <c r="X683" s="3">
        <v>11.589297281452493</v>
      </c>
      <c r="Y683" s="325">
        <v>135.92390751331138</v>
      </c>
    </row>
    <row r="684" spans="1:25" ht="15">
      <c r="A684" s="321">
        <v>2020</v>
      </c>
      <c r="B684" s="5" t="s">
        <v>507</v>
      </c>
      <c r="C684" s="5" t="s">
        <v>71</v>
      </c>
      <c r="D684" s="5" t="s">
        <v>72</v>
      </c>
      <c r="E684" s="5" t="s">
        <v>238</v>
      </c>
      <c r="F684" s="5" t="s">
        <v>73</v>
      </c>
      <c r="G684" s="5" t="s">
        <v>92</v>
      </c>
      <c r="H684" s="3">
        <v>43.47819728916327</v>
      </c>
      <c r="I684" s="3">
        <v>1.6637479213126838</v>
      </c>
      <c r="J684" s="325">
        <v>45.14194521047595</v>
      </c>
      <c r="K684" s="3">
        <v>88.50387214443137</v>
      </c>
      <c r="L684" s="3">
        <v>47.99117153090569</v>
      </c>
      <c r="M684" s="325">
        <v>136.49504367533706</v>
      </c>
      <c r="N684" s="3">
        <v>32.806887285503564</v>
      </c>
      <c r="O684" s="3">
        <v>96.40387512890503</v>
      </c>
      <c r="P684" s="3">
        <v>16.197987396217965</v>
      </c>
      <c r="Q684" s="3">
        <v>39.502306160833704</v>
      </c>
      <c r="R684" s="3">
        <v>39.55431565309249</v>
      </c>
      <c r="S684" s="3">
        <v>55.71520024331087</v>
      </c>
      <c r="T684" s="3">
        <v>86.45218049991809</v>
      </c>
      <c r="U684" s="3">
        <v>13.730752649717877</v>
      </c>
      <c r="V684" s="325">
        <v>380.36350501749956</v>
      </c>
      <c r="W684" s="325">
        <v>562.0004939033125</v>
      </c>
      <c r="X684" s="3">
        <v>52.384374584219444</v>
      </c>
      <c r="Y684" s="325">
        <v>614.384868487532</v>
      </c>
    </row>
    <row r="685" spans="1:25" ht="15">
      <c r="A685" s="321">
        <v>2020</v>
      </c>
      <c r="B685" s="5" t="s">
        <v>507</v>
      </c>
      <c r="C685" s="5" t="s">
        <v>93</v>
      </c>
      <c r="D685" s="5" t="s">
        <v>94</v>
      </c>
      <c r="E685" s="5" t="s">
        <v>239</v>
      </c>
      <c r="F685" s="5" t="s">
        <v>95</v>
      </c>
      <c r="G685" s="5" t="s">
        <v>96</v>
      </c>
      <c r="H685" s="3">
        <v>11.001079635951719</v>
      </c>
      <c r="I685" s="3">
        <v>1.7184333350072922</v>
      </c>
      <c r="J685" s="325">
        <v>12.719512970959011</v>
      </c>
      <c r="K685" s="3">
        <v>0.4039984540689891</v>
      </c>
      <c r="L685" s="3">
        <v>1.5571512223593833</v>
      </c>
      <c r="M685" s="325">
        <v>1.9611496764283725</v>
      </c>
      <c r="N685" s="3">
        <v>4.7462374509667775</v>
      </c>
      <c r="O685" s="3">
        <v>1.3621288484527705</v>
      </c>
      <c r="P685" s="3">
        <v>0.5360181326190876</v>
      </c>
      <c r="Q685" s="3">
        <v>0.9824168392471802</v>
      </c>
      <c r="R685" s="3">
        <v>0.9523961679746926</v>
      </c>
      <c r="S685" s="3">
        <v>3.1051190441333625</v>
      </c>
      <c r="T685" s="3">
        <v>5.9928637538991705</v>
      </c>
      <c r="U685" s="3">
        <v>0.5234920307575187</v>
      </c>
      <c r="V685" s="325">
        <v>18.20067226805056</v>
      </c>
      <c r="W685" s="325">
        <v>32.88133491543795</v>
      </c>
      <c r="X685" s="3">
        <v>3.064887279860311</v>
      </c>
      <c r="Y685" s="325">
        <v>35.946222195298255</v>
      </c>
    </row>
    <row r="686" spans="1:25" ht="15">
      <c r="A686" s="321">
        <v>2020</v>
      </c>
      <c r="B686" s="5" t="s">
        <v>507</v>
      </c>
      <c r="C686" s="5" t="s">
        <v>93</v>
      </c>
      <c r="D686" s="5" t="s">
        <v>97</v>
      </c>
      <c r="E686" s="5" t="s">
        <v>240</v>
      </c>
      <c r="F686" s="5" t="s">
        <v>95</v>
      </c>
      <c r="G686" s="5" t="s">
        <v>98</v>
      </c>
      <c r="H686" s="3">
        <v>46.87662564679556</v>
      </c>
      <c r="I686" s="3">
        <v>1.9569754356314775</v>
      </c>
      <c r="J686" s="325">
        <v>48.83360108242704</v>
      </c>
      <c r="K686" s="3">
        <v>0.7819510417833307</v>
      </c>
      <c r="L686" s="3">
        <v>6.235572295262142</v>
      </c>
      <c r="M686" s="325">
        <v>7.017523337045473</v>
      </c>
      <c r="N686" s="3">
        <v>9.997727786462734</v>
      </c>
      <c r="O686" s="3">
        <v>7.847545601715323</v>
      </c>
      <c r="P686" s="3">
        <v>2.41042546128834</v>
      </c>
      <c r="Q686" s="3">
        <v>4.703470081064845</v>
      </c>
      <c r="R686" s="3">
        <v>4.109002532127723</v>
      </c>
      <c r="S686" s="3">
        <v>6.652785876606317</v>
      </c>
      <c r="T686" s="3">
        <v>12.15194264832862</v>
      </c>
      <c r="U686" s="3">
        <v>1.9737534172115994</v>
      </c>
      <c r="V686" s="325">
        <v>49.8466534048055</v>
      </c>
      <c r="W686" s="325">
        <v>105.697777824278</v>
      </c>
      <c r="X686" s="3">
        <v>9.852147900815124</v>
      </c>
      <c r="Y686" s="325">
        <v>115.54992572509313</v>
      </c>
    </row>
    <row r="687" spans="1:25" ht="15">
      <c r="A687" s="321">
        <v>2020</v>
      </c>
      <c r="B687" s="5" t="s">
        <v>507</v>
      </c>
      <c r="C687" s="5" t="s">
        <v>93</v>
      </c>
      <c r="D687" s="5" t="s">
        <v>97</v>
      </c>
      <c r="E687" s="5" t="s">
        <v>241</v>
      </c>
      <c r="F687" s="5" t="s">
        <v>95</v>
      </c>
      <c r="G687" s="5" t="s">
        <v>99</v>
      </c>
      <c r="H687" s="3">
        <v>12.813708909877352</v>
      </c>
      <c r="I687" s="3">
        <v>0</v>
      </c>
      <c r="J687" s="325">
        <v>12.813708909877352</v>
      </c>
      <c r="K687" s="3">
        <v>1.278463146669269</v>
      </c>
      <c r="L687" s="3">
        <v>1.8752034248602407</v>
      </c>
      <c r="M687" s="325">
        <v>3.15366657152951</v>
      </c>
      <c r="N687" s="3">
        <v>1.61978269739741</v>
      </c>
      <c r="O687" s="3">
        <v>5.455530615221359</v>
      </c>
      <c r="P687" s="3">
        <v>1.4572481473798342</v>
      </c>
      <c r="Q687" s="3">
        <v>3.3146000495750725</v>
      </c>
      <c r="R687" s="3">
        <v>3.8377221848365863</v>
      </c>
      <c r="S687" s="3">
        <v>6.74099044426314</v>
      </c>
      <c r="T687" s="3">
        <v>11.456149978882223</v>
      </c>
      <c r="U687" s="3">
        <v>1.8963665086144348</v>
      </c>
      <c r="V687" s="325">
        <v>35.77839062617006</v>
      </c>
      <c r="W687" s="325">
        <v>51.74576610757693</v>
      </c>
      <c r="X687" s="3">
        <v>4.823251268161811</v>
      </c>
      <c r="Y687" s="325">
        <v>56.56901737573874</v>
      </c>
    </row>
    <row r="688" spans="1:25" ht="15">
      <c r="A688" s="321">
        <v>2020</v>
      </c>
      <c r="B688" s="5" t="s">
        <v>507</v>
      </c>
      <c r="C688" s="5" t="s">
        <v>93</v>
      </c>
      <c r="D688" s="5" t="s">
        <v>97</v>
      </c>
      <c r="E688" s="5" t="s">
        <v>242</v>
      </c>
      <c r="F688" s="5" t="s">
        <v>95</v>
      </c>
      <c r="G688" s="5" t="s">
        <v>100</v>
      </c>
      <c r="H688" s="3">
        <v>8.536518948922414</v>
      </c>
      <c r="I688" s="3">
        <v>331.7704139799953</v>
      </c>
      <c r="J688" s="325">
        <v>340.3069329289177</v>
      </c>
      <c r="K688" s="3">
        <v>4.159799669408459</v>
      </c>
      <c r="L688" s="3">
        <v>0.37209919127038127</v>
      </c>
      <c r="M688" s="325">
        <v>4.53189886067884</v>
      </c>
      <c r="N688" s="3">
        <v>13.636525616987257</v>
      </c>
      <c r="O688" s="3">
        <v>4.804077567461118</v>
      </c>
      <c r="P688" s="3">
        <v>1.428201800889275</v>
      </c>
      <c r="Q688" s="3">
        <v>2.5876879780280126</v>
      </c>
      <c r="R688" s="3">
        <v>3.9591923789762746</v>
      </c>
      <c r="S688" s="3">
        <v>21.132153274334982</v>
      </c>
      <c r="T688" s="3">
        <v>8.965557266898045</v>
      </c>
      <c r="U688" s="3">
        <v>1.5017414489066288</v>
      </c>
      <c r="V688" s="325">
        <v>58.01513733248159</v>
      </c>
      <c r="W688" s="325">
        <v>402.8539691220782</v>
      </c>
      <c r="X688" s="3">
        <v>37.55023963530743</v>
      </c>
      <c r="Y688" s="325">
        <v>440.4042087573856</v>
      </c>
    </row>
    <row r="689" spans="1:25" ht="15">
      <c r="A689" s="321">
        <v>2020</v>
      </c>
      <c r="B689" s="5" t="s">
        <v>507</v>
      </c>
      <c r="C689" s="5" t="s">
        <v>93</v>
      </c>
      <c r="D689" s="5" t="s">
        <v>97</v>
      </c>
      <c r="E689" s="5" t="s">
        <v>243</v>
      </c>
      <c r="F689" s="5" t="s">
        <v>95</v>
      </c>
      <c r="G689" s="5" t="s">
        <v>101</v>
      </c>
      <c r="H689" s="3">
        <v>34.085160927479755</v>
      </c>
      <c r="I689" s="3">
        <v>0</v>
      </c>
      <c r="J689" s="325">
        <v>34.085160927479755</v>
      </c>
      <c r="K689" s="3">
        <v>2.1557032080652263</v>
      </c>
      <c r="L689" s="3">
        <v>3.9008777952102935</v>
      </c>
      <c r="M689" s="325">
        <v>6.05658100327552</v>
      </c>
      <c r="N689" s="3">
        <v>2.745156708076537</v>
      </c>
      <c r="O689" s="3">
        <v>8.08090612142853</v>
      </c>
      <c r="P689" s="3">
        <v>2.762210629253246</v>
      </c>
      <c r="Q689" s="3">
        <v>5.931639425714359</v>
      </c>
      <c r="R689" s="3">
        <v>5.817266023654087</v>
      </c>
      <c r="S689" s="3">
        <v>9.86865660440733</v>
      </c>
      <c r="T689" s="3">
        <v>21.42861824346636</v>
      </c>
      <c r="U689" s="3">
        <v>2.651422146850428</v>
      </c>
      <c r="V689" s="325">
        <v>59.285875902850876</v>
      </c>
      <c r="W689" s="325">
        <v>99.42761783360615</v>
      </c>
      <c r="X689" s="3">
        <v>9.26770284566389</v>
      </c>
      <c r="Y689" s="325">
        <v>108.69532067927004</v>
      </c>
    </row>
    <row r="690" spans="1:25" ht="15">
      <c r="A690" s="321">
        <v>2020</v>
      </c>
      <c r="B690" s="5" t="s">
        <v>507</v>
      </c>
      <c r="C690" s="5" t="s">
        <v>93</v>
      </c>
      <c r="D690" s="5" t="s">
        <v>94</v>
      </c>
      <c r="E690" s="5" t="s">
        <v>244</v>
      </c>
      <c r="F690" s="5" t="s">
        <v>95</v>
      </c>
      <c r="G690" s="5" t="s">
        <v>102</v>
      </c>
      <c r="H690" s="3">
        <v>35.249623697700535</v>
      </c>
      <c r="I690" s="3">
        <v>0</v>
      </c>
      <c r="J690" s="325">
        <v>35.249623697700535</v>
      </c>
      <c r="K690" s="3">
        <v>4.156273826412973</v>
      </c>
      <c r="L690" s="3">
        <v>7.589985798570171</v>
      </c>
      <c r="M690" s="325">
        <v>11.746259624983145</v>
      </c>
      <c r="N690" s="3">
        <v>5.607256820318753</v>
      </c>
      <c r="O690" s="3">
        <v>22.549797277914507</v>
      </c>
      <c r="P690" s="3">
        <v>4.825749854259248</v>
      </c>
      <c r="Q690" s="3">
        <v>9.777617066308833</v>
      </c>
      <c r="R690" s="3">
        <v>11.128580219014857</v>
      </c>
      <c r="S690" s="3">
        <v>17.582686476614107</v>
      </c>
      <c r="T690" s="3">
        <v>40.2544003213352</v>
      </c>
      <c r="U690" s="3">
        <v>4.619551610917946</v>
      </c>
      <c r="V690" s="325">
        <v>116.34563964668347</v>
      </c>
      <c r="W690" s="325">
        <v>163.34152296936716</v>
      </c>
      <c r="X690" s="3">
        <v>15.225153033150706</v>
      </c>
      <c r="Y690" s="325">
        <v>178.56667600251788</v>
      </c>
    </row>
    <row r="691" spans="1:25" ht="15">
      <c r="A691" s="321">
        <v>2020</v>
      </c>
      <c r="B691" s="5" t="s">
        <v>507</v>
      </c>
      <c r="C691" s="5" t="s">
        <v>93</v>
      </c>
      <c r="D691" s="5" t="s">
        <v>94</v>
      </c>
      <c r="E691" s="5" t="s">
        <v>245</v>
      </c>
      <c r="F691" s="5" t="s">
        <v>95</v>
      </c>
      <c r="G691" s="5" t="s">
        <v>103</v>
      </c>
      <c r="H691" s="3">
        <v>65.06894894220716</v>
      </c>
      <c r="I691" s="3">
        <v>28.644894204219185</v>
      </c>
      <c r="J691" s="325">
        <v>93.71384314642634</v>
      </c>
      <c r="K691" s="3">
        <v>2.2434350611129816</v>
      </c>
      <c r="L691" s="3">
        <v>13.173370272460605</v>
      </c>
      <c r="M691" s="325">
        <v>15.416805333573587</v>
      </c>
      <c r="N691" s="3">
        <v>5.840198883639029</v>
      </c>
      <c r="O691" s="3">
        <v>36.63030779424471</v>
      </c>
      <c r="P691" s="3">
        <v>7.364729352196673</v>
      </c>
      <c r="Q691" s="3">
        <v>15.90964223619863</v>
      </c>
      <c r="R691" s="3">
        <v>12.725486857382062</v>
      </c>
      <c r="S691" s="3">
        <v>23.32862795853371</v>
      </c>
      <c r="T691" s="3">
        <v>50.458702771326195</v>
      </c>
      <c r="U691" s="3">
        <v>4.553401826704021</v>
      </c>
      <c r="V691" s="325">
        <v>156.81109768022503</v>
      </c>
      <c r="W691" s="325">
        <v>265.94174616022497</v>
      </c>
      <c r="X691" s="3">
        <v>24.788576165976416</v>
      </c>
      <c r="Y691" s="325">
        <v>290.73032232620136</v>
      </c>
    </row>
    <row r="692" spans="1:25" ht="15">
      <c r="A692" s="321">
        <v>2020</v>
      </c>
      <c r="B692" s="5" t="s">
        <v>507</v>
      </c>
      <c r="C692" s="5" t="s">
        <v>93</v>
      </c>
      <c r="D692" s="5" t="s">
        <v>97</v>
      </c>
      <c r="E692" s="5" t="s">
        <v>246</v>
      </c>
      <c r="F692" s="5" t="s">
        <v>95</v>
      </c>
      <c r="G692" s="5" t="s">
        <v>104</v>
      </c>
      <c r="H692" s="3">
        <v>104.99593995937195</v>
      </c>
      <c r="I692" s="3">
        <v>0</v>
      </c>
      <c r="J692" s="325">
        <v>104.99593995937195</v>
      </c>
      <c r="K692" s="3">
        <v>6.9247147998378455</v>
      </c>
      <c r="L692" s="3">
        <v>6.899127800022839</v>
      </c>
      <c r="M692" s="325">
        <v>13.823842599860685</v>
      </c>
      <c r="N692" s="3">
        <v>6.857020953796707</v>
      </c>
      <c r="O692" s="3">
        <v>14.20737038954043</v>
      </c>
      <c r="P692" s="3">
        <v>5.9574420737632465</v>
      </c>
      <c r="Q692" s="3">
        <v>9.358702448412425</v>
      </c>
      <c r="R692" s="3">
        <v>10.63571831361996</v>
      </c>
      <c r="S692" s="3">
        <v>13.433463129236202</v>
      </c>
      <c r="T692" s="3">
        <v>21.713052650517493</v>
      </c>
      <c r="U692" s="3">
        <v>4.313538172572905</v>
      </c>
      <c r="V692" s="325">
        <v>86.47630813145936</v>
      </c>
      <c r="W692" s="325">
        <v>205.29609069069198</v>
      </c>
      <c r="X692" s="3">
        <v>19.135761324201408</v>
      </c>
      <c r="Y692" s="325">
        <v>224.4318520148934</v>
      </c>
    </row>
    <row r="693" spans="1:25" ht="15">
      <c r="A693" s="321">
        <v>2020</v>
      </c>
      <c r="B693" s="5" t="s">
        <v>507</v>
      </c>
      <c r="C693" s="5" t="s">
        <v>93</v>
      </c>
      <c r="D693" s="5" t="s">
        <v>94</v>
      </c>
      <c r="E693" s="5" t="s">
        <v>247</v>
      </c>
      <c r="F693" s="5" t="s">
        <v>95</v>
      </c>
      <c r="G693" s="5" t="s">
        <v>105</v>
      </c>
      <c r="H693" s="3">
        <v>69.39643232357078</v>
      </c>
      <c r="I693" s="3">
        <v>18.02635996887929</v>
      </c>
      <c r="J693" s="325">
        <v>87.42279229245007</v>
      </c>
      <c r="K693" s="3">
        <v>3.510972145393001</v>
      </c>
      <c r="L693" s="3">
        <v>14.599444027623907</v>
      </c>
      <c r="M693" s="325">
        <v>18.110416173016908</v>
      </c>
      <c r="N693" s="3">
        <v>12.472188031298513</v>
      </c>
      <c r="O693" s="3">
        <v>41.01743235689207</v>
      </c>
      <c r="P693" s="3">
        <v>8.981139973230004</v>
      </c>
      <c r="Q693" s="3">
        <v>18.241311106108018</v>
      </c>
      <c r="R693" s="3">
        <v>12.116213698846924</v>
      </c>
      <c r="S693" s="3">
        <v>30.067468991805377</v>
      </c>
      <c r="T693" s="3">
        <v>48.33478545938832</v>
      </c>
      <c r="U693" s="3">
        <v>5.209101962501285</v>
      </c>
      <c r="V693" s="325">
        <v>176.4396415800705</v>
      </c>
      <c r="W693" s="325">
        <v>281.9728500455375</v>
      </c>
      <c r="X693" s="3">
        <v>26.282844160465444</v>
      </c>
      <c r="Y693" s="325">
        <v>308.25569420600294</v>
      </c>
    </row>
    <row r="694" spans="1:25" ht="15">
      <c r="A694" s="321">
        <v>2020</v>
      </c>
      <c r="B694" s="5" t="s">
        <v>507</v>
      </c>
      <c r="C694" s="5" t="s">
        <v>93</v>
      </c>
      <c r="D694" s="5" t="s">
        <v>97</v>
      </c>
      <c r="E694" s="5" t="s">
        <v>248</v>
      </c>
      <c r="F694" s="5" t="s">
        <v>95</v>
      </c>
      <c r="G694" s="5" t="s">
        <v>106</v>
      </c>
      <c r="H694" s="3">
        <v>12.851654201546815</v>
      </c>
      <c r="I694" s="3">
        <v>0</v>
      </c>
      <c r="J694" s="325">
        <v>12.851654201546815</v>
      </c>
      <c r="K694" s="3">
        <v>2.256557170970194</v>
      </c>
      <c r="L694" s="3">
        <v>1.2590702028373797</v>
      </c>
      <c r="M694" s="325">
        <v>3.5156273738075736</v>
      </c>
      <c r="N694" s="3">
        <v>4.7882930545879985</v>
      </c>
      <c r="O694" s="3">
        <v>8.696000710029821</v>
      </c>
      <c r="P694" s="3">
        <v>1.462867139550056</v>
      </c>
      <c r="Q694" s="3">
        <v>3.3671703391049532</v>
      </c>
      <c r="R694" s="3">
        <v>4.231051610324841</v>
      </c>
      <c r="S694" s="3">
        <v>7.413787502722145</v>
      </c>
      <c r="T694" s="3">
        <v>10.434498526558173</v>
      </c>
      <c r="U694" s="3">
        <v>2.4858260602841837</v>
      </c>
      <c r="V694" s="325">
        <v>42.87949494316217</v>
      </c>
      <c r="W694" s="325">
        <v>59.24677651851656</v>
      </c>
      <c r="X694" s="3">
        <v>5.522424566743276</v>
      </c>
      <c r="Y694" s="325">
        <v>64.76920108525984</v>
      </c>
    </row>
    <row r="695" spans="1:25" ht="15">
      <c r="A695" s="321">
        <v>2020</v>
      </c>
      <c r="B695" s="5" t="s">
        <v>507</v>
      </c>
      <c r="C695" s="5" t="s">
        <v>93</v>
      </c>
      <c r="D695" s="5" t="s">
        <v>97</v>
      </c>
      <c r="E695" s="5" t="s">
        <v>249</v>
      </c>
      <c r="F695" s="5" t="s">
        <v>95</v>
      </c>
      <c r="G695" s="5" t="s">
        <v>107</v>
      </c>
      <c r="H695" s="3">
        <v>35.12916953592046</v>
      </c>
      <c r="I695" s="3">
        <v>0</v>
      </c>
      <c r="J695" s="325">
        <v>35.12916953592046</v>
      </c>
      <c r="K695" s="3">
        <v>3.075740019926074</v>
      </c>
      <c r="L695" s="3">
        <v>5.351296249268677</v>
      </c>
      <c r="M695" s="325">
        <v>8.427036269194751</v>
      </c>
      <c r="N695" s="3">
        <v>7.425152626515413</v>
      </c>
      <c r="O695" s="3">
        <v>15.970139080902825</v>
      </c>
      <c r="P695" s="3">
        <v>5.65726636109138</v>
      </c>
      <c r="Q695" s="3">
        <v>8.211092766036046</v>
      </c>
      <c r="R695" s="3">
        <v>9.9427881649481</v>
      </c>
      <c r="S695" s="3">
        <v>15.690064030962715</v>
      </c>
      <c r="T695" s="3">
        <v>29.343669615740755</v>
      </c>
      <c r="U695" s="3">
        <v>3.7709437915155006</v>
      </c>
      <c r="V695" s="325">
        <v>96.01111643771274</v>
      </c>
      <c r="W695" s="325">
        <v>139.56732224282794</v>
      </c>
      <c r="X695" s="3">
        <v>13.009146731003733</v>
      </c>
      <c r="Y695" s="325">
        <v>152.57646897383168</v>
      </c>
    </row>
    <row r="696" spans="1:25" ht="15">
      <c r="A696" s="321">
        <v>2020</v>
      </c>
      <c r="B696" s="5" t="s">
        <v>507</v>
      </c>
      <c r="C696" s="5" t="s">
        <v>93</v>
      </c>
      <c r="D696" s="5" t="s">
        <v>97</v>
      </c>
      <c r="E696" s="5" t="s">
        <v>250</v>
      </c>
      <c r="F696" s="5" t="s">
        <v>95</v>
      </c>
      <c r="G696" s="5" t="s">
        <v>108</v>
      </c>
      <c r="H696" s="3">
        <v>23.653752981853508</v>
      </c>
      <c r="I696" s="3">
        <v>0</v>
      </c>
      <c r="J696" s="325">
        <v>23.653752981853508</v>
      </c>
      <c r="K696" s="3">
        <v>0.3798456866313707</v>
      </c>
      <c r="L696" s="3">
        <v>6.415473101345428</v>
      </c>
      <c r="M696" s="325">
        <v>6.7953187879767984</v>
      </c>
      <c r="N696" s="3">
        <v>4.93664613376266</v>
      </c>
      <c r="O696" s="3">
        <v>12.107084884504198</v>
      </c>
      <c r="P696" s="3">
        <v>3.6147373810064467</v>
      </c>
      <c r="Q696" s="3">
        <v>8.303121061680121</v>
      </c>
      <c r="R696" s="3">
        <v>6.01636000144931</v>
      </c>
      <c r="S696" s="3">
        <v>10.83857504061833</v>
      </c>
      <c r="T696" s="3">
        <v>25.60326976470043</v>
      </c>
      <c r="U696" s="3">
        <v>6.334003536290158</v>
      </c>
      <c r="V696" s="325">
        <v>77.75379780401165</v>
      </c>
      <c r="W696" s="325">
        <v>108.20286957384195</v>
      </c>
      <c r="X696" s="3">
        <v>10.08564887812845</v>
      </c>
      <c r="Y696" s="325">
        <v>118.2885184519704</v>
      </c>
    </row>
    <row r="697" spans="1:25" ht="15">
      <c r="A697" s="321">
        <v>2020</v>
      </c>
      <c r="B697" s="5" t="s">
        <v>507</v>
      </c>
      <c r="C697" s="5" t="s">
        <v>93</v>
      </c>
      <c r="D697" s="5" t="s">
        <v>97</v>
      </c>
      <c r="E697" s="5" t="s">
        <v>251</v>
      </c>
      <c r="F697" s="5" t="s">
        <v>95</v>
      </c>
      <c r="G697" s="5" t="s">
        <v>109</v>
      </c>
      <c r="H697" s="3">
        <v>7.730210674590364</v>
      </c>
      <c r="I697" s="3">
        <v>0.29684005714327455</v>
      </c>
      <c r="J697" s="325">
        <v>8.027050731733638</v>
      </c>
      <c r="K697" s="3">
        <v>0.3249417211798368</v>
      </c>
      <c r="L697" s="3">
        <v>2.079642799942554</v>
      </c>
      <c r="M697" s="325">
        <v>2.404584521122391</v>
      </c>
      <c r="N697" s="3">
        <v>3.296331892444124</v>
      </c>
      <c r="O697" s="3">
        <v>6.115523353842306</v>
      </c>
      <c r="P697" s="3">
        <v>1.4722400743516912</v>
      </c>
      <c r="Q697" s="3">
        <v>2.22677467382026</v>
      </c>
      <c r="R697" s="3">
        <v>3.123488534267686</v>
      </c>
      <c r="S697" s="3">
        <v>4.135371169292865</v>
      </c>
      <c r="T697" s="3">
        <v>7.529047203388115</v>
      </c>
      <c r="U697" s="3">
        <v>1.3187889119064011</v>
      </c>
      <c r="V697" s="325">
        <v>29.217565813313445</v>
      </c>
      <c r="W697" s="325">
        <v>39.649201066169475</v>
      </c>
      <c r="X697" s="3">
        <v>3.6957237994395524</v>
      </c>
      <c r="Y697" s="325">
        <v>43.34492486560903</v>
      </c>
    </row>
    <row r="698" spans="1:25" ht="15">
      <c r="A698" s="321">
        <v>2020</v>
      </c>
      <c r="B698" s="5" t="s">
        <v>507</v>
      </c>
      <c r="C698" s="5" t="s">
        <v>93</v>
      </c>
      <c r="D698" s="5" t="s">
        <v>94</v>
      </c>
      <c r="E698" s="5" t="s">
        <v>252</v>
      </c>
      <c r="F698" s="5" t="s">
        <v>95</v>
      </c>
      <c r="G698" s="5" t="s">
        <v>110</v>
      </c>
      <c r="H698" s="3">
        <v>16.668969379584507</v>
      </c>
      <c r="I698" s="3">
        <v>0</v>
      </c>
      <c r="J698" s="325">
        <v>16.668969379584507</v>
      </c>
      <c r="K698" s="3">
        <v>0.7098844783009198</v>
      </c>
      <c r="L698" s="3">
        <v>3.7838804319192962</v>
      </c>
      <c r="M698" s="325">
        <v>4.493764910220216</v>
      </c>
      <c r="N698" s="3">
        <v>2.285441183713026</v>
      </c>
      <c r="O698" s="3">
        <v>3.723371652894265</v>
      </c>
      <c r="P698" s="3">
        <v>2.5179746778422523</v>
      </c>
      <c r="Q698" s="3">
        <v>5.447321962249724</v>
      </c>
      <c r="R698" s="3">
        <v>4.9916319443566755</v>
      </c>
      <c r="S698" s="3">
        <v>8.337686425680095</v>
      </c>
      <c r="T698" s="3">
        <v>23.642391402360822</v>
      </c>
      <c r="U698" s="3">
        <v>1.8608607388191933</v>
      </c>
      <c r="V698" s="325">
        <v>52.80667998791605</v>
      </c>
      <c r="W698" s="325">
        <v>73.96941427772077</v>
      </c>
      <c r="X698" s="3">
        <v>6.8947297152483795</v>
      </c>
      <c r="Y698" s="325">
        <v>80.86414399296915</v>
      </c>
    </row>
    <row r="699" spans="1:25" ht="15">
      <c r="A699" s="321">
        <v>2020</v>
      </c>
      <c r="B699" s="5" t="s">
        <v>507</v>
      </c>
      <c r="C699" s="5" t="s">
        <v>93</v>
      </c>
      <c r="D699" s="5" t="s">
        <v>97</v>
      </c>
      <c r="E699" s="5" t="s">
        <v>253</v>
      </c>
      <c r="F699" s="5" t="s">
        <v>95</v>
      </c>
      <c r="G699" s="5" t="s">
        <v>111</v>
      </c>
      <c r="H699" s="3">
        <v>17.065555179570392</v>
      </c>
      <c r="I699" s="3">
        <v>0.6652787162278138</v>
      </c>
      <c r="J699" s="325">
        <v>17.730833895798206</v>
      </c>
      <c r="K699" s="3">
        <v>1.0143726387150136</v>
      </c>
      <c r="L699" s="3">
        <v>4.233987914894138</v>
      </c>
      <c r="M699" s="325">
        <v>5.248360553609151</v>
      </c>
      <c r="N699" s="3">
        <v>5.80483127243312</v>
      </c>
      <c r="O699" s="3">
        <v>8.977693358295472</v>
      </c>
      <c r="P699" s="3">
        <v>2.893566004675524</v>
      </c>
      <c r="Q699" s="3">
        <v>6.159361524155754</v>
      </c>
      <c r="R699" s="3">
        <v>6.150350040614815</v>
      </c>
      <c r="S699" s="3">
        <v>7.78146073707077</v>
      </c>
      <c r="T699" s="3">
        <v>19.950704184583056</v>
      </c>
      <c r="U699" s="3">
        <v>1.9514726776339293</v>
      </c>
      <c r="V699" s="325">
        <v>59.66943979946244</v>
      </c>
      <c r="W699" s="325">
        <v>82.6486342488698</v>
      </c>
      <c r="X699" s="3">
        <v>7.70372457379334</v>
      </c>
      <c r="Y699" s="325">
        <v>90.35235882266313</v>
      </c>
    </row>
    <row r="700" spans="1:25" ht="15">
      <c r="A700" s="321">
        <v>2020</v>
      </c>
      <c r="B700" s="5" t="s">
        <v>507</v>
      </c>
      <c r="C700" s="5" t="s">
        <v>93</v>
      </c>
      <c r="D700" s="5" t="s">
        <v>97</v>
      </c>
      <c r="E700" s="5" t="s">
        <v>254</v>
      </c>
      <c r="F700" s="5" t="s">
        <v>95</v>
      </c>
      <c r="G700" s="5" t="s">
        <v>112</v>
      </c>
      <c r="H700" s="3">
        <v>18.223320913290483</v>
      </c>
      <c r="I700" s="3">
        <v>0</v>
      </c>
      <c r="J700" s="325">
        <v>18.223320913290483</v>
      </c>
      <c r="K700" s="3">
        <v>1.851286263839112</v>
      </c>
      <c r="L700" s="3">
        <v>9.86525029734799</v>
      </c>
      <c r="M700" s="325">
        <v>11.716536561187102</v>
      </c>
      <c r="N700" s="3">
        <v>12.684955949541854</v>
      </c>
      <c r="O700" s="3">
        <v>53.83848782043491</v>
      </c>
      <c r="P700" s="3">
        <v>5.31633527843498</v>
      </c>
      <c r="Q700" s="3">
        <v>10.57341587824689</v>
      </c>
      <c r="R700" s="3">
        <v>26.803734164532038</v>
      </c>
      <c r="S700" s="3">
        <v>20.635620626351642</v>
      </c>
      <c r="T700" s="3">
        <v>26.60756501073645</v>
      </c>
      <c r="U700" s="3">
        <v>5.048138111122649</v>
      </c>
      <c r="V700" s="325">
        <v>161.50825283940142</v>
      </c>
      <c r="W700" s="325">
        <v>191.448110313879</v>
      </c>
      <c r="X700" s="3">
        <v>17.84498347051024</v>
      </c>
      <c r="Y700" s="325">
        <v>209.29309378438924</v>
      </c>
    </row>
    <row r="701" spans="1:25" ht="15">
      <c r="A701" s="321">
        <v>2020</v>
      </c>
      <c r="B701" s="5" t="s">
        <v>507</v>
      </c>
      <c r="C701" s="5" t="s">
        <v>93</v>
      </c>
      <c r="D701" s="5" t="s">
        <v>97</v>
      </c>
      <c r="E701" s="5" t="s">
        <v>255</v>
      </c>
      <c r="F701" s="5" t="s">
        <v>95</v>
      </c>
      <c r="G701" s="5" t="s">
        <v>113</v>
      </c>
      <c r="H701" s="3">
        <v>26.48284402968625</v>
      </c>
      <c r="I701" s="3">
        <v>2.6245675870422254</v>
      </c>
      <c r="J701" s="325">
        <v>29.107411616728477</v>
      </c>
      <c r="K701" s="3">
        <v>4.486711454747997</v>
      </c>
      <c r="L701" s="3">
        <v>13.861875336970858</v>
      </c>
      <c r="M701" s="325">
        <v>18.348586791718855</v>
      </c>
      <c r="N701" s="3">
        <v>18.638876773962362</v>
      </c>
      <c r="O701" s="3">
        <v>72.1286336555114</v>
      </c>
      <c r="P701" s="3">
        <v>10.997318446685481</v>
      </c>
      <c r="Q701" s="3">
        <v>18.254004779112268</v>
      </c>
      <c r="R701" s="3">
        <v>29.303158080118887</v>
      </c>
      <c r="S701" s="3">
        <v>33.65218527118925</v>
      </c>
      <c r="T701" s="3">
        <v>71.22263602333906</v>
      </c>
      <c r="U701" s="3">
        <v>8.676827506732156</v>
      </c>
      <c r="V701" s="325">
        <v>262.87364053665084</v>
      </c>
      <c r="W701" s="325">
        <v>310.32963894509817</v>
      </c>
      <c r="X701" s="3">
        <v>28.925996022135838</v>
      </c>
      <c r="Y701" s="325">
        <v>339.255634967234</v>
      </c>
    </row>
    <row r="702" spans="1:25" ht="15">
      <c r="A702" s="321">
        <v>2020</v>
      </c>
      <c r="B702" s="5" t="s">
        <v>507</v>
      </c>
      <c r="C702" s="5" t="s">
        <v>93</v>
      </c>
      <c r="D702" s="5" t="s">
        <v>97</v>
      </c>
      <c r="E702" s="5" t="s">
        <v>256</v>
      </c>
      <c r="F702" s="5" t="s">
        <v>95</v>
      </c>
      <c r="G702" s="5" t="s">
        <v>114</v>
      </c>
      <c r="H702" s="3">
        <v>22.99868616387148</v>
      </c>
      <c r="I702" s="3">
        <v>0</v>
      </c>
      <c r="J702" s="325">
        <v>22.99868616387148</v>
      </c>
      <c r="K702" s="3">
        <v>2.229730623474286</v>
      </c>
      <c r="L702" s="3">
        <v>8.570305814551478</v>
      </c>
      <c r="M702" s="325">
        <v>10.800036438025764</v>
      </c>
      <c r="N702" s="3">
        <v>16.037424234653983</v>
      </c>
      <c r="O702" s="3">
        <v>29.591269292474458</v>
      </c>
      <c r="P702" s="3">
        <v>9.905530016936396</v>
      </c>
      <c r="Q702" s="3">
        <v>9.760724623796362</v>
      </c>
      <c r="R702" s="3">
        <v>16.483104808681823</v>
      </c>
      <c r="S702" s="3">
        <v>20.85252029358661</v>
      </c>
      <c r="T702" s="3">
        <v>30.644985117724005</v>
      </c>
      <c r="U702" s="3">
        <v>5.418148474475977</v>
      </c>
      <c r="V702" s="325">
        <v>138.6937068623296</v>
      </c>
      <c r="W702" s="325">
        <v>172.49242946422683</v>
      </c>
      <c r="X702" s="3">
        <v>16.078114051534378</v>
      </c>
      <c r="Y702" s="325">
        <v>188.57054351576122</v>
      </c>
    </row>
    <row r="703" spans="1:25" ht="15">
      <c r="A703" s="321">
        <v>2020</v>
      </c>
      <c r="B703" s="5" t="s">
        <v>507</v>
      </c>
      <c r="C703" s="5" t="s">
        <v>93</v>
      </c>
      <c r="D703" s="5" t="s">
        <v>94</v>
      </c>
      <c r="E703" s="5" t="s">
        <v>257</v>
      </c>
      <c r="F703" s="5" t="s">
        <v>95</v>
      </c>
      <c r="G703" s="5" t="s">
        <v>115</v>
      </c>
      <c r="H703" s="3">
        <v>43.99815900632321</v>
      </c>
      <c r="I703" s="3">
        <v>0</v>
      </c>
      <c r="J703" s="325">
        <v>43.99815900632321</v>
      </c>
      <c r="K703" s="3">
        <v>0.969026496799269</v>
      </c>
      <c r="L703" s="3">
        <v>5.210717095680612</v>
      </c>
      <c r="M703" s="325">
        <v>6.1797435924798805</v>
      </c>
      <c r="N703" s="3">
        <v>4.879893518776069</v>
      </c>
      <c r="O703" s="3">
        <v>7.934747804327867</v>
      </c>
      <c r="P703" s="3">
        <v>1.6733133521996153</v>
      </c>
      <c r="Q703" s="3">
        <v>4.583177342068069</v>
      </c>
      <c r="R703" s="3">
        <v>3.7952428533872764</v>
      </c>
      <c r="S703" s="3">
        <v>6.816044814837323</v>
      </c>
      <c r="T703" s="3">
        <v>12.335142572793757</v>
      </c>
      <c r="U703" s="3">
        <v>2.127726730054663</v>
      </c>
      <c r="V703" s="325">
        <v>44.145288988444634</v>
      </c>
      <c r="W703" s="325">
        <v>94.32319158724772</v>
      </c>
      <c r="X703" s="3">
        <v>8.791916472827067</v>
      </c>
      <c r="Y703" s="325">
        <v>103.11510806007479</v>
      </c>
    </row>
    <row r="704" spans="1:25" ht="15">
      <c r="A704" s="321">
        <v>2020</v>
      </c>
      <c r="B704" s="5" t="s">
        <v>507</v>
      </c>
      <c r="C704" s="5" t="s">
        <v>116</v>
      </c>
      <c r="D704" s="5" t="s">
        <v>117</v>
      </c>
      <c r="E704" s="5" t="s">
        <v>258</v>
      </c>
      <c r="F704" s="5" t="s">
        <v>118</v>
      </c>
      <c r="G704" s="5" t="s">
        <v>119</v>
      </c>
      <c r="H704" s="3">
        <v>96.10917503058305</v>
      </c>
      <c r="I704" s="3">
        <v>3.7336994566436346</v>
      </c>
      <c r="J704" s="325">
        <v>99.84287448722668</v>
      </c>
      <c r="K704" s="3">
        <v>4.559692019698484</v>
      </c>
      <c r="L704" s="3">
        <v>10.610403500978173</v>
      </c>
      <c r="M704" s="325">
        <v>15.170095520676657</v>
      </c>
      <c r="N704" s="3">
        <v>5.874593813847012</v>
      </c>
      <c r="O704" s="3">
        <v>21.719313931130444</v>
      </c>
      <c r="P704" s="3">
        <v>7.864911481795751</v>
      </c>
      <c r="Q704" s="3">
        <v>12.582224491571976</v>
      </c>
      <c r="R704" s="3">
        <v>19.666671029274447</v>
      </c>
      <c r="S704" s="3">
        <v>18.428911447836033</v>
      </c>
      <c r="T704" s="3">
        <v>35.21434078348078</v>
      </c>
      <c r="U704" s="3">
        <v>6.323248077470587</v>
      </c>
      <c r="V704" s="325">
        <v>127.67421505640702</v>
      </c>
      <c r="W704" s="325">
        <v>242.68718506431037</v>
      </c>
      <c r="X704" s="3">
        <v>22.621005759090647</v>
      </c>
      <c r="Y704" s="325">
        <v>265.308190823401</v>
      </c>
    </row>
    <row r="705" spans="1:25" ht="15">
      <c r="A705" s="321">
        <v>2020</v>
      </c>
      <c r="B705" s="5" t="s">
        <v>507</v>
      </c>
      <c r="C705" s="5" t="s">
        <v>116</v>
      </c>
      <c r="D705" s="5" t="s">
        <v>120</v>
      </c>
      <c r="E705" s="5" t="s">
        <v>259</v>
      </c>
      <c r="F705" s="5" t="s">
        <v>118</v>
      </c>
      <c r="G705" s="5" t="s">
        <v>121</v>
      </c>
      <c r="H705" s="3">
        <v>8.228313344527034</v>
      </c>
      <c r="I705" s="3">
        <v>0</v>
      </c>
      <c r="J705" s="325">
        <v>8.228313344527034</v>
      </c>
      <c r="K705" s="3">
        <v>0.7207737933624575</v>
      </c>
      <c r="L705" s="3">
        <v>2.9796731921497943</v>
      </c>
      <c r="M705" s="325">
        <v>3.7004469855122517</v>
      </c>
      <c r="N705" s="3">
        <v>2.6070424472753366</v>
      </c>
      <c r="O705" s="3">
        <v>9.40939455437871</v>
      </c>
      <c r="P705" s="3">
        <v>1.6182667830264044</v>
      </c>
      <c r="Q705" s="3">
        <v>3.0193981760481847</v>
      </c>
      <c r="R705" s="3">
        <v>6.141312934170893</v>
      </c>
      <c r="S705" s="3">
        <v>6.227233726817931</v>
      </c>
      <c r="T705" s="3">
        <v>12.30633498190346</v>
      </c>
      <c r="U705" s="3">
        <v>1.5407814299447853</v>
      </c>
      <c r="V705" s="325">
        <v>42.869765033565706</v>
      </c>
      <c r="W705" s="325">
        <v>54.798525363604995</v>
      </c>
      <c r="X705" s="3">
        <v>5.107800634431104</v>
      </c>
      <c r="Y705" s="325">
        <v>59.906325998036095</v>
      </c>
    </row>
    <row r="706" spans="1:25" ht="15">
      <c r="A706" s="321">
        <v>2020</v>
      </c>
      <c r="B706" s="5" t="s">
        <v>507</v>
      </c>
      <c r="C706" s="5" t="s">
        <v>116</v>
      </c>
      <c r="D706" s="5" t="s">
        <v>117</v>
      </c>
      <c r="E706" s="5" t="s">
        <v>260</v>
      </c>
      <c r="F706" s="5" t="s">
        <v>118</v>
      </c>
      <c r="G706" s="5" t="s">
        <v>122</v>
      </c>
      <c r="H706" s="3">
        <v>17.788049081405454</v>
      </c>
      <c r="I706" s="3">
        <v>0</v>
      </c>
      <c r="J706" s="325">
        <v>17.788049081405454</v>
      </c>
      <c r="K706" s="3">
        <v>1.8027243413192584</v>
      </c>
      <c r="L706" s="3">
        <v>2.5276514508094126</v>
      </c>
      <c r="M706" s="325">
        <v>4.330375792128671</v>
      </c>
      <c r="N706" s="3">
        <v>3.6400284497184354</v>
      </c>
      <c r="O706" s="3">
        <v>6.087089838844701</v>
      </c>
      <c r="P706" s="3">
        <v>1.8234619845616895</v>
      </c>
      <c r="Q706" s="3">
        <v>4.806246560417546</v>
      </c>
      <c r="R706" s="3">
        <v>7.762383883214756</v>
      </c>
      <c r="S706" s="3">
        <v>6.289645495825233</v>
      </c>
      <c r="T706" s="3">
        <v>14.471065413192227</v>
      </c>
      <c r="U706" s="3">
        <v>1.428749425219046</v>
      </c>
      <c r="V706" s="325">
        <v>46.30867105099363</v>
      </c>
      <c r="W706" s="325">
        <v>68.42709592452775</v>
      </c>
      <c r="X706" s="3">
        <v>6.3781271787235525</v>
      </c>
      <c r="Y706" s="325">
        <v>74.80522310325131</v>
      </c>
    </row>
    <row r="707" spans="1:25" ht="15">
      <c r="A707" s="321">
        <v>2020</v>
      </c>
      <c r="B707" s="5" t="s">
        <v>507</v>
      </c>
      <c r="C707" s="5" t="s">
        <v>116</v>
      </c>
      <c r="D707" s="5" t="s">
        <v>123</v>
      </c>
      <c r="E707" s="5" t="s">
        <v>261</v>
      </c>
      <c r="F707" s="5" t="s">
        <v>118</v>
      </c>
      <c r="G707" s="5" t="s">
        <v>124</v>
      </c>
      <c r="H707" s="3">
        <v>16.022415055649187</v>
      </c>
      <c r="I707" s="3">
        <v>0</v>
      </c>
      <c r="J707" s="325">
        <v>16.022415055649187</v>
      </c>
      <c r="K707" s="3">
        <v>9.873776937601615</v>
      </c>
      <c r="L707" s="3">
        <v>4.951308786942281</v>
      </c>
      <c r="M707" s="325">
        <v>14.825085724543897</v>
      </c>
      <c r="N707" s="3">
        <v>18.09393199254695</v>
      </c>
      <c r="O707" s="3">
        <v>19.868731751001214</v>
      </c>
      <c r="P707" s="3">
        <v>4.208819792140582</v>
      </c>
      <c r="Q707" s="3">
        <v>11.291762897762352</v>
      </c>
      <c r="R707" s="3">
        <v>20.58107938448009</v>
      </c>
      <c r="S707" s="3">
        <v>16.349167193688707</v>
      </c>
      <c r="T707" s="3">
        <v>24.652864513781722</v>
      </c>
      <c r="U707" s="3">
        <v>3.558254866687457</v>
      </c>
      <c r="V707" s="325">
        <v>118.6046123920891</v>
      </c>
      <c r="W707" s="325">
        <v>149.4521131722822</v>
      </c>
      <c r="X707" s="3">
        <v>13.930513520450553</v>
      </c>
      <c r="Y707" s="325">
        <v>163.38262669273274</v>
      </c>
    </row>
    <row r="708" spans="1:25" ht="15">
      <c r="A708" s="321">
        <v>2020</v>
      </c>
      <c r="B708" s="5" t="s">
        <v>507</v>
      </c>
      <c r="C708" s="5" t="s">
        <v>116</v>
      </c>
      <c r="D708" s="5" t="s">
        <v>120</v>
      </c>
      <c r="E708" s="5" t="s">
        <v>262</v>
      </c>
      <c r="F708" s="5" t="s">
        <v>118</v>
      </c>
      <c r="G708" s="5" t="s">
        <v>125</v>
      </c>
      <c r="H708" s="3">
        <v>16.821252187412828</v>
      </c>
      <c r="I708" s="3">
        <v>0.6602646562270493</v>
      </c>
      <c r="J708" s="325">
        <v>17.481516843639877</v>
      </c>
      <c r="K708" s="3">
        <v>1.9255566180714199</v>
      </c>
      <c r="L708" s="3">
        <v>2.4536656884988464</v>
      </c>
      <c r="M708" s="325">
        <v>4.3792223065702665</v>
      </c>
      <c r="N708" s="3">
        <v>2.261031581000226</v>
      </c>
      <c r="O708" s="3">
        <v>4.611639311092336</v>
      </c>
      <c r="P708" s="3">
        <v>1.1299896793274253</v>
      </c>
      <c r="Q708" s="3">
        <v>2.4773338263114426</v>
      </c>
      <c r="R708" s="3">
        <v>6.05945774339059</v>
      </c>
      <c r="S708" s="3">
        <v>5.847470326601392</v>
      </c>
      <c r="T708" s="3">
        <v>8.283887225807108</v>
      </c>
      <c r="U708" s="3">
        <v>1.3133678243724096</v>
      </c>
      <c r="V708" s="325">
        <v>31.984177517902932</v>
      </c>
      <c r="W708" s="325">
        <v>53.84491666811307</v>
      </c>
      <c r="X708" s="3">
        <v>5.018914244377485</v>
      </c>
      <c r="Y708" s="325">
        <v>58.863830912490556</v>
      </c>
    </row>
    <row r="709" spans="1:25" ht="15">
      <c r="A709" s="321">
        <v>2020</v>
      </c>
      <c r="B709" s="5" t="s">
        <v>507</v>
      </c>
      <c r="C709" s="5" t="s">
        <v>116</v>
      </c>
      <c r="D709" s="5" t="s">
        <v>126</v>
      </c>
      <c r="E709" s="5" t="s">
        <v>263</v>
      </c>
      <c r="F709" s="5" t="s">
        <v>118</v>
      </c>
      <c r="G709" s="5" t="s">
        <v>127</v>
      </c>
      <c r="H709" s="3">
        <v>149.62792023272814</v>
      </c>
      <c r="I709" s="3">
        <v>0</v>
      </c>
      <c r="J709" s="325">
        <v>149.62792023272814</v>
      </c>
      <c r="K709" s="3">
        <v>27.58272498285205</v>
      </c>
      <c r="L709" s="3">
        <v>21.458520888238738</v>
      </c>
      <c r="M709" s="325">
        <v>49.04124587109079</v>
      </c>
      <c r="N709" s="3">
        <v>29.98211855218388</v>
      </c>
      <c r="O709" s="3">
        <v>138.92445348765222</v>
      </c>
      <c r="P709" s="3">
        <v>34.0897982077854</v>
      </c>
      <c r="Q709" s="3">
        <v>62.98227142321949</v>
      </c>
      <c r="R709" s="3">
        <v>87.15929447871285</v>
      </c>
      <c r="S709" s="3">
        <v>76.45699620338634</v>
      </c>
      <c r="T709" s="3">
        <v>69.8920499772461</v>
      </c>
      <c r="U709" s="3">
        <v>24.409771894144164</v>
      </c>
      <c r="V709" s="325">
        <v>523.8967542243304</v>
      </c>
      <c r="W709" s="325">
        <v>722.5659203281493</v>
      </c>
      <c r="X709" s="3">
        <v>67.35076613433193</v>
      </c>
      <c r="Y709" s="325">
        <v>789.9166864624813</v>
      </c>
    </row>
    <row r="710" spans="1:25" ht="15">
      <c r="A710" s="321">
        <v>2020</v>
      </c>
      <c r="B710" s="5" t="s">
        <v>507</v>
      </c>
      <c r="C710" s="5" t="s">
        <v>116</v>
      </c>
      <c r="D710" s="5" t="s">
        <v>120</v>
      </c>
      <c r="E710" s="5" t="s">
        <v>264</v>
      </c>
      <c r="F710" s="5" t="s">
        <v>118</v>
      </c>
      <c r="G710" s="5" t="s">
        <v>128</v>
      </c>
      <c r="H710" s="3">
        <v>316.61189210571325</v>
      </c>
      <c r="I710" s="3">
        <v>0</v>
      </c>
      <c r="J710" s="325">
        <v>316.61189210571325</v>
      </c>
      <c r="K710" s="3">
        <v>5.648600716592979</v>
      </c>
      <c r="L710" s="3">
        <v>26.501734222388492</v>
      </c>
      <c r="M710" s="325">
        <v>32.15033493898147</v>
      </c>
      <c r="N710" s="3">
        <v>6.910975304176401</v>
      </c>
      <c r="O710" s="3">
        <v>38.417288784829175</v>
      </c>
      <c r="P710" s="3">
        <v>12.709993391027336</v>
      </c>
      <c r="Q710" s="3">
        <v>12.303772500332393</v>
      </c>
      <c r="R710" s="3">
        <v>27.239694894249084</v>
      </c>
      <c r="S710" s="3">
        <v>20.980239883115065</v>
      </c>
      <c r="T710" s="3">
        <v>27.5366177219504</v>
      </c>
      <c r="U710" s="3">
        <v>6.59889894691401</v>
      </c>
      <c r="V710" s="325">
        <v>152.69748142659387</v>
      </c>
      <c r="W710" s="325">
        <v>501.4597084712886</v>
      </c>
      <c r="X710" s="3">
        <v>46.741334736216025</v>
      </c>
      <c r="Y710" s="325">
        <v>548.2010432075047</v>
      </c>
    </row>
    <row r="711" spans="1:25" ht="15">
      <c r="A711" s="321">
        <v>2020</v>
      </c>
      <c r="B711" s="5" t="s">
        <v>507</v>
      </c>
      <c r="C711" s="5" t="s">
        <v>116</v>
      </c>
      <c r="D711" s="5" t="s">
        <v>126</v>
      </c>
      <c r="E711" s="5" t="s">
        <v>265</v>
      </c>
      <c r="F711" s="5" t="s">
        <v>118</v>
      </c>
      <c r="G711" s="5" t="s">
        <v>129</v>
      </c>
      <c r="H711" s="3">
        <v>75.50355733996777</v>
      </c>
      <c r="I711" s="3">
        <v>0</v>
      </c>
      <c r="J711" s="325">
        <v>75.50355733996777</v>
      </c>
      <c r="K711" s="3">
        <v>19.178658748436526</v>
      </c>
      <c r="L711" s="3">
        <v>24.558999736705303</v>
      </c>
      <c r="M711" s="325">
        <v>43.73765848514183</v>
      </c>
      <c r="N711" s="3">
        <v>46.296647760160724</v>
      </c>
      <c r="O711" s="3">
        <v>102.8931942037904</v>
      </c>
      <c r="P711" s="3">
        <v>22.819234075256002</v>
      </c>
      <c r="Q711" s="3">
        <v>40.0745425189862</v>
      </c>
      <c r="R711" s="3">
        <v>77.59213622010418</v>
      </c>
      <c r="S711" s="3">
        <v>59.353054384425924</v>
      </c>
      <c r="T711" s="3">
        <v>66.13273683224833</v>
      </c>
      <c r="U711" s="3">
        <v>14.06658394480727</v>
      </c>
      <c r="V711" s="325">
        <v>429.228129939779</v>
      </c>
      <c r="W711" s="325">
        <v>548.4693457648887</v>
      </c>
      <c r="X711" s="3">
        <v>51.12312883741461</v>
      </c>
      <c r="Y711" s="325">
        <v>599.5924746023032</v>
      </c>
    </row>
    <row r="712" spans="1:25" ht="15">
      <c r="A712" s="321">
        <v>2020</v>
      </c>
      <c r="B712" s="5" t="s">
        <v>507</v>
      </c>
      <c r="C712" s="5" t="s">
        <v>116</v>
      </c>
      <c r="D712" s="5" t="s">
        <v>126</v>
      </c>
      <c r="E712" s="5" t="s">
        <v>266</v>
      </c>
      <c r="F712" s="5" t="s">
        <v>118</v>
      </c>
      <c r="G712" s="5" t="s">
        <v>130</v>
      </c>
      <c r="H712" s="3">
        <v>135.08791876993646</v>
      </c>
      <c r="I712" s="3">
        <v>0</v>
      </c>
      <c r="J712" s="325">
        <v>135.08791876993646</v>
      </c>
      <c r="K712" s="3">
        <v>27.439451066236057</v>
      </c>
      <c r="L712" s="3">
        <v>14.830384751288687</v>
      </c>
      <c r="M712" s="325">
        <v>42.26983581752474</v>
      </c>
      <c r="N712" s="3">
        <v>13.9467209924708</v>
      </c>
      <c r="O712" s="3">
        <v>79.0065988157748</v>
      </c>
      <c r="P712" s="3">
        <v>16.187084240184703</v>
      </c>
      <c r="Q712" s="3">
        <v>25.44818310946643</v>
      </c>
      <c r="R712" s="3">
        <v>53.857131377198634</v>
      </c>
      <c r="S712" s="3">
        <v>43.979638487581035</v>
      </c>
      <c r="T712" s="3">
        <v>59.738208437432455</v>
      </c>
      <c r="U712" s="3">
        <v>10.498022272344786</v>
      </c>
      <c r="V712" s="325">
        <v>302.66158773245365</v>
      </c>
      <c r="W712" s="325">
        <v>480.0193423199148</v>
      </c>
      <c r="X712" s="3">
        <v>44.74286643613369</v>
      </c>
      <c r="Y712" s="325">
        <v>524.7622087560485</v>
      </c>
    </row>
    <row r="713" spans="1:25" ht="15">
      <c r="A713" s="321">
        <v>2020</v>
      </c>
      <c r="B713" s="5" t="s">
        <v>507</v>
      </c>
      <c r="C713" s="5" t="s">
        <v>116</v>
      </c>
      <c r="D713" s="5" t="s">
        <v>120</v>
      </c>
      <c r="E713" s="5" t="s">
        <v>267</v>
      </c>
      <c r="F713" s="5" t="s">
        <v>118</v>
      </c>
      <c r="G713" s="5" t="s">
        <v>131</v>
      </c>
      <c r="H713" s="3">
        <v>16.533509274806676</v>
      </c>
      <c r="I713" s="3">
        <v>0</v>
      </c>
      <c r="J713" s="325">
        <v>16.533509274806676</v>
      </c>
      <c r="K713" s="3">
        <v>1.235186476268313</v>
      </c>
      <c r="L713" s="3">
        <v>4.254149117713526</v>
      </c>
      <c r="M713" s="325">
        <v>5.4893355939818385</v>
      </c>
      <c r="N713" s="3">
        <v>2.7924762290597878</v>
      </c>
      <c r="O713" s="3">
        <v>8.496021203289708</v>
      </c>
      <c r="P713" s="3">
        <v>2.871637109420658</v>
      </c>
      <c r="Q713" s="3">
        <v>7.878588371666639</v>
      </c>
      <c r="R713" s="3">
        <v>16.753235106539186</v>
      </c>
      <c r="S713" s="3">
        <v>10.924179101715938</v>
      </c>
      <c r="T713" s="3">
        <v>15.065179317551378</v>
      </c>
      <c r="U713" s="3">
        <v>2.5670764725382478</v>
      </c>
      <c r="V713" s="325">
        <v>67.34839291178154</v>
      </c>
      <c r="W713" s="325">
        <v>89.37123778057006</v>
      </c>
      <c r="X713" s="3">
        <v>8.330342139802758</v>
      </c>
      <c r="Y713" s="325">
        <v>97.70157992037281</v>
      </c>
    </row>
    <row r="714" spans="1:25" ht="15">
      <c r="A714" s="321">
        <v>2020</v>
      </c>
      <c r="B714" s="5" t="s">
        <v>507</v>
      </c>
      <c r="C714" s="5" t="s">
        <v>116</v>
      </c>
      <c r="D714" s="5" t="s">
        <v>126</v>
      </c>
      <c r="E714" s="5" t="s">
        <v>268</v>
      </c>
      <c r="F714" s="5" t="s">
        <v>118</v>
      </c>
      <c r="G714" s="5" t="s">
        <v>132</v>
      </c>
      <c r="H714" s="3">
        <v>96.62712133881958</v>
      </c>
      <c r="I714" s="3">
        <v>0</v>
      </c>
      <c r="J714" s="325">
        <v>96.62712133881958</v>
      </c>
      <c r="K714" s="3">
        <v>511.90681720276086</v>
      </c>
      <c r="L714" s="3">
        <v>121.45763832917123</v>
      </c>
      <c r="M714" s="325">
        <v>633.3644555319321</v>
      </c>
      <c r="N714" s="3">
        <v>60.05919908915601</v>
      </c>
      <c r="O714" s="3">
        <v>134.81275396261793</v>
      </c>
      <c r="P714" s="3">
        <v>33.99773447176593</v>
      </c>
      <c r="Q714" s="3">
        <v>41.114412002675465</v>
      </c>
      <c r="R714" s="3">
        <v>89.30919441274911</v>
      </c>
      <c r="S714" s="3">
        <v>81.67304500381564</v>
      </c>
      <c r="T714" s="3">
        <v>60.45583312989848</v>
      </c>
      <c r="U714" s="3">
        <v>17.582048840476602</v>
      </c>
      <c r="V714" s="325">
        <v>519.0042209131552</v>
      </c>
      <c r="W714" s="325">
        <v>1248.9957977839067</v>
      </c>
      <c r="X714" s="3">
        <v>116.41958403062273</v>
      </c>
      <c r="Y714" s="325">
        <v>1365.4153818145294</v>
      </c>
    </row>
    <row r="715" spans="1:25" ht="15">
      <c r="A715" s="321">
        <v>2020</v>
      </c>
      <c r="B715" s="5" t="s">
        <v>507</v>
      </c>
      <c r="C715" s="5" t="s">
        <v>116</v>
      </c>
      <c r="D715" s="5" t="s">
        <v>120</v>
      </c>
      <c r="E715" s="5" t="s">
        <v>269</v>
      </c>
      <c r="F715" s="5" t="s">
        <v>118</v>
      </c>
      <c r="G715" s="5" t="s">
        <v>133</v>
      </c>
      <c r="H715" s="3">
        <v>4.613741868463702</v>
      </c>
      <c r="I715" s="3">
        <v>0</v>
      </c>
      <c r="J715" s="325">
        <v>4.613741868463702</v>
      </c>
      <c r="K715" s="3">
        <v>7.131829435487568</v>
      </c>
      <c r="L715" s="3">
        <v>16.262252710936096</v>
      </c>
      <c r="M715" s="325">
        <v>23.394082146423663</v>
      </c>
      <c r="N715" s="3">
        <v>43.928267110014254</v>
      </c>
      <c r="O715" s="3">
        <v>121.78019265410225</v>
      </c>
      <c r="P715" s="3">
        <v>10.37090117616657</v>
      </c>
      <c r="Q715" s="3">
        <v>17.89020472580925</v>
      </c>
      <c r="R715" s="3">
        <v>53.11090470886195</v>
      </c>
      <c r="S715" s="3">
        <v>47.26169530613137</v>
      </c>
      <c r="T715" s="3">
        <v>52.604544625341696</v>
      </c>
      <c r="U715" s="3">
        <v>10.993528417651401</v>
      </c>
      <c r="V715" s="325">
        <v>357.9402387240787</v>
      </c>
      <c r="W715" s="325">
        <v>385.9480627389661</v>
      </c>
      <c r="X715" s="3">
        <v>35.97443081971758</v>
      </c>
      <c r="Y715" s="325">
        <v>421.92249355868364</v>
      </c>
    </row>
    <row r="716" spans="1:25" ht="15">
      <c r="A716" s="321">
        <v>2020</v>
      </c>
      <c r="B716" s="5" t="s">
        <v>507</v>
      </c>
      <c r="C716" s="5" t="s">
        <v>116</v>
      </c>
      <c r="D716" s="5" t="s">
        <v>126</v>
      </c>
      <c r="E716" s="5" t="s">
        <v>270</v>
      </c>
      <c r="F716" s="5" t="s">
        <v>118</v>
      </c>
      <c r="G716" s="5" t="s">
        <v>134</v>
      </c>
      <c r="H716" s="3">
        <v>60.59013959057338</v>
      </c>
      <c r="I716" s="3">
        <v>0</v>
      </c>
      <c r="J716" s="325">
        <v>60.59013959057338</v>
      </c>
      <c r="K716" s="3">
        <v>48.52017557870573</v>
      </c>
      <c r="L716" s="3">
        <v>36.664268738422265</v>
      </c>
      <c r="M716" s="325">
        <v>85.184444317128</v>
      </c>
      <c r="N716" s="3">
        <v>75.38575533245516</v>
      </c>
      <c r="O716" s="3">
        <v>149.78062085738372</v>
      </c>
      <c r="P716" s="3">
        <v>37.97946972369686</v>
      </c>
      <c r="Q716" s="3">
        <v>96.17174996470082</v>
      </c>
      <c r="R716" s="3">
        <v>130.40211798901714</v>
      </c>
      <c r="S716" s="3">
        <v>98.66905322943893</v>
      </c>
      <c r="T716" s="3">
        <v>92.04568263921684</v>
      </c>
      <c r="U716" s="3">
        <v>27.369731881861686</v>
      </c>
      <c r="V716" s="325">
        <v>707.8041816177711</v>
      </c>
      <c r="W716" s="325">
        <v>853.5787655254725</v>
      </c>
      <c r="X716" s="3">
        <v>79.5625453633759</v>
      </c>
      <c r="Y716" s="325">
        <v>933.1413108888484</v>
      </c>
    </row>
    <row r="717" spans="1:25" ht="15">
      <c r="A717" s="321">
        <v>2020</v>
      </c>
      <c r="B717" s="5" t="s">
        <v>507</v>
      </c>
      <c r="C717" s="5" t="s">
        <v>116</v>
      </c>
      <c r="D717" s="5" t="s">
        <v>126</v>
      </c>
      <c r="E717" s="5" t="s">
        <v>271</v>
      </c>
      <c r="F717" s="5" t="s">
        <v>118</v>
      </c>
      <c r="G717" s="5" t="s">
        <v>135</v>
      </c>
      <c r="H717" s="3">
        <v>51.178915364899126</v>
      </c>
      <c r="I717" s="3">
        <v>0</v>
      </c>
      <c r="J717" s="325">
        <v>51.178915364899126</v>
      </c>
      <c r="K717" s="3">
        <v>25.48507381968173</v>
      </c>
      <c r="L717" s="3">
        <v>8.212543837136572</v>
      </c>
      <c r="M717" s="325">
        <v>33.6976176568183</v>
      </c>
      <c r="N717" s="3">
        <v>31.292973099117614</v>
      </c>
      <c r="O717" s="3">
        <v>46.132219470539745</v>
      </c>
      <c r="P717" s="3">
        <v>8.417485163178767</v>
      </c>
      <c r="Q717" s="3">
        <v>19.13328645798461</v>
      </c>
      <c r="R717" s="3">
        <v>25.527082927334593</v>
      </c>
      <c r="S717" s="3">
        <v>24.80330806051538</v>
      </c>
      <c r="T717" s="3">
        <v>27.956473627525536</v>
      </c>
      <c r="U717" s="3">
        <v>7.746825422104204</v>
      </c>
      <c r="V717" s="325">
        <v>191.00965422830043</v>
      </c>
      <c r="W717" s="325">
        <v>275.8861872500179</v>
      </c>
      <c r="X717" s="3">
        <v>25.715502979617327</v>
      </c>
      <c r="Y717" s="325">
        <v>301.6016902296352</v>
      </c>
    </row>
    <row r="718" spans="1:25" ht="15">
      <c r="A718" s="321">
        <v>2020</v>
      </c>
      <c r="B718" s="5" t="s">
        <v>507</v>
      </c>
      <c r="C718" s="5" t="s">
        <v>116</v>
      </c>
      <c r="D718" s="5" t="s">
        <v>126</v>
      </c>
      <c r="E718" s="5" t="s">
        <v>272</v>
      </c>
      <c r="F718" s="5" t="s">
        <v>118</v>
      </c>
      <c r="G718" s="5" t="s">
        <v>136</v>
      </c>
      <c r="H718" s="3">
        <v>202.00536494868157</v>
      </c>
      <c r="I718" s="3">
        <v>0</v>
      </c>
      <c r="J718" s="325">
        <v>202.00536494868157</v>
      </c>
      <c r="K718" s="3">
        <v>350.634779543273</v>
      </c>
      <c r="L718" s="3">
        <v>128.96494766749112</v>
      </c>
      <c r="M718" s="325">
        <v>479.5997272107641</v>
      </c>
      <c r="N718" s="3">
        <v>46.810643869294644</v>
      </c>
      <c r="O718" s="3">
        <v>123.94861542693971</v>
      </c>
      <c r="P718" s="3">
        <v>51.58943320015796</v>
      </c>
      <c r="Q718" s="3">
        <v>63.283734800555735</v>
      </c>
      <c r="R718" s="3">
        <v>86.3938648530244</v>
      </c>
      <c r="S718" s="3">
        <v>95.80685573803076</v>
      </c>
      <c r="T718" s="3">
        <v>108.08208467721488</v>
      </c>
      <c r="U718" s="3">
        <v>21.984276118238604</v>
      </c>
      <c r="V718" s="325">
        <v>597.8995086834567</v>
      </c>
      <c r="W718" s="325">
        <v>1279.5046008429024</v>
      </c>
      <c r="X718" s="3">
        <v>119.26332631358514</v>
      </c>
      <c r="Y718" s="325">
        <v>1398.7679271564875</v>
      </c>
    </row>
    <row r="719" spans="1:25" ht="15">
      <c r="A719" s="321">
        <v>2020</v>
      </c>
      <c r="B719" s="5" t="s">
        <v>507</v>
      </c>
      <c r="C719" s="5" t="s">
        <v>116</v>
      </c>
      <c r="D719" s="5" t="s">
        <v>117</v>
      </c>
      <c r="E719" s="5" t="s">
        <v>273</v>
      </c>
      <c r="F719" s="5" t="s">
        <v>118</v>
      </c>
      <c r="G719" s="5" t="s">
        <v>137</v>
      </c>
      <c r="H719" s="3">
        <v>21.921640097725085</v>
      </c>
      <c r="I719" s="3">
        <v>0</v>
      </c>
      <c r="J719" s="325">
        <v>21.921640097725085</v>
      </c>
      <c r="K719" s="3">
        <v>6.5931631313079535</v>
      </c>
      <c r="L719" s="3">
        <v>4.2517379374950774</v>
      </c>
      <c r="M719" s="325">
        <v>10.844901068803031</v>
      </c>
      <c r="N719" s="3">
        <v>12.214189299144493</v>
      </c>
      <c r="O719" s="3">
        <v>4.217593830535004</v>
      </c>
      <c r="P719" s="3">
        <v>1.943642577644711</v>
      </c>
      <c r="Q719" s="3">
        <v>4.220173959903669</v>
      </c>
      <c r="R719" s="3">
        <v>6.398849855937015</v>
      </c>
      <c r="S719" s="3">
        <v>23.27187029958015</v>
      </c>
      <c r="T719" s="3">
        <v>12.831344457202393</v>
      </c>
      <c r="U719" s="3">
        <v>1.50898347810834</v>
      </c>
      <c r="V719" s="325">
        <v>66.60664775805577</v>
      </c>
      <c r="W719" s="325">
        <v>99.37318892458389</v>
      </c>
      <c r="X719" s="3">
        <v>9.262629497171563</v>
      </c>
      <c r="Y719" s="325">
        <v>108.63581842175545</v>
      </c>
    </row>
    <row r="720" spans="1:25" ht="15">
      <c r="A720" s="321">
        <v>2020</v>
      </c>
      <c r="B720" s="5" t="s">
        <v>507</v>
      </c>
      <c r="C720" s="5" t="s">
        <v>116</v>
      </c>
      <c r="D720" s="5" t="s">
        <v>126</v>
      </c>
      <c r="E720" s="5" t="s">
        <v>274</v>
      </c>
      <c r="F720" s="5" t="s">
        <v>118</v>
      </c>
      <c r="G720" s="5" t="s">
        <v>138</v>
      </c>
      <c r="H720" s="3">
        <v>50.77816556383842</v>
      </c>
      <c r="I720" s="3">
        <v>0</v>
      </c>
      <c r="J720" s="325">
        <v>50.77816556383842</v>
      </c>
      <c r="K720" s="3">
        <v>1348.705115035636</v>
      </c>
      <c r="L720" s="3">
        <v>397.14972718029753</v>
      </c>
      <c r="M720" s="325">
        <v>1745.8548422159336</v>
      </c>
      <c r="N720" s="3">
        <v>193.7814350488432</v>
      </c>
      <c r="O720" s="3">
        <v>536.3793684299301</v>
      </c>
      <c r="P720" s="3">
        <v>74.11334740559464</v>
      </c>
      <c r="Q720" s="3">
        <v>125.82249819732313</v>
      </c>
      <c r="R720" s="3">
        <v>234.20733344483926</v>
      </c>
      <c r="S720" s="3">
        <v>248.26984247996864</v>
      </c>
      <c r="T720" s="3">
        <v>358.29697409576676</v>
      </c>
      <c r="U720" s="3">
        <v>45.521287683726484</v>
      </c>
      <c r="V720" s="325">
        <v>1816.3920867859922</v>
      </c>
      <c r="W720" s="325">
        <v>3613.025094565764</v>
      </c>
      <c r="X720" s="3">
        <v>336.77205267452933</v>
      </c>
      <c r="Y720" s="325">
        <v>3949.7971472402933</v>
      </c>
    </row>
    <row r="721" spans="1:25" ht="15">
      <c r="A721" s="321">
        <v>2020</v>
      </c>
      <c r="B721" s="5" t="s">
        <v>507</v>
      </c>
      <c r="C721" s="5" t="s">
        <v>116</v>
      </c>
      <c r="D721" s="5" t="s">
        <v>120</v>
      </c>
      <c r="E721" s="5" t="s">
        <v>275</v>
      </c>
      <c r="F721" s="5" t="s">
        <v>118</v>
      </c>
      <c r="G721" s="5" t="s">
        <v>139</v>
      </c>
      <c r="H721" s="3">
        <v>17.413697341177667</v>
      </c>
      <c r="I721" s="3">
        <v>0.6614663283964681</v>
      </c>
      <c r="J721" s="325">
        <v>18.075163669574135</v>
      </c>
      <c r="K721" s="3">
        <v>5.318962735745597</v>
      </c>
      <c r="L721" s="3">
        <v>47.95619776752713</v>
      </c>
      <c r="M721" s="325">
        <v>53.27516050327273</v>
      </c>
      <c r="N721" s="3">
        <v>123.78222646719158</v>
      </c>
      <c r="O721" s="3">
        <v>137.47126561654656</v>
      </c>
      <c r="P721" s="3">
        <v>36.11616589080543</v>
      </c>
      <c r="Q721" s="3">
        <v>72.87196911638357</v>
      </c>
      <c r="R721" s="3">
        <v>122.43616123049877</v>
      </c>
      <c r="S721" s="3">
        <v>96.32846875796348</v>
      </c>
      <c r="T721" s="3">
        <v>192.11541117358703</v>
      </c>
      <c r="U721" s="3">
        <v>31.558577588991465</v>
      </c>
      <c r="V721" s="325">
        <v>812.6802458419679</v>
      </c>
      <c r="W721" s="325">
        <v>884.0305700148148</v>
      </c>
      <c r="X721" s="3">
        <v>82.40097477836778</v>
      </c>
      <c r="Y721" s="325">
        <v>966.4315447931825</v>
      </c>
    </row>
    <row r="722" spans="1:25" ht="15">
      <c r="A722" s="321">
        <v>2020</v>
      </c>
      <c r="B722" s="5" t="s">
        <v>507</v>
      </c>
      <c r="C722" s="5" t="s">
        <v>116</v>
      </c>
      <c r="D722" s="5" t="s">
        <v>123</v>
      </c>
      <c r="E722" s="5" t="s">
        <v>276</v>
      </c>
      <c r="F722" s="5" t="s">
        <v>118</v>
      </c>
      <c r="G722" s="5" t="s">
        <v>140</v>
      </c>
      <c r="H722" s="3">
        <v>5.9144430577372304</v>
      </c>
      <c r="I722" s="3">
        <v>0</v>
      </c>
      <c r="J722" s="325">
        <v>5.9144430577372304</v>
      </c>
      <c r="K722" s="3">
        <v>1.1974122516300263</v>
      </c>
      <c r="L722" s="3">
        <v>3.2605130283384396</v>
      </c>
      <c r="M722" s="325">
        <v>4.457925279968466</v>
      </c>
      <c r="N722" s="3">
        <v>4.44699209343964</v>
      </c>
      <c r="O722" s="3">
        <v>12.257418049819346</v>
      </c>
      <c r="P722" s="3">
        <v>3.2165535533088554</v>
      </c>
      <c r="Q722" s="3">
        <v>5.091497088621076</v>
      </c>
      <c r="R722" s="3">
        <v>8.421302270698659</v>
      </c>
      <c r="S722" s="3">
        <v>8.815838970776865</v>
      </c>
      <c r="T722" s="3">
        <v>16.414689779713463</v>
      </c>
      <c r="U722" s="3">
        <v>2.024153236471177</v>
      </c>
      <c r="V722" s="325">
        <v>60.68844504284908</v>
      </c>
      <c r="W722" s="325">
        <v>71.06081338055478</v>
      </c>
      <c r="X722" s="3">
        <v>6.623617428753925</v>
      </c>
      <c r="Y722" s="325">
        <v>77.68443080930871</v>
      </c>
    </row>
    <row r="723" spans="1:25" ht="15">
      <c r="A723" s="321">
        <v>2020</v>
      </c>
      <c r="B723" s="5" t="s">
        <v>507</v>
      </c>
      <c r="C723" s="5" t="s">
        <v>116</v>
      </c>
      <c r="D723" s="5" t="s">
        <v>123</v>
      </c>
      <c r="E723" s="5" t="s">
        <v>277</v>
      </c>
      <c r="F723" s="5" t="s">
        <v>118</v>
      </c>
      <c r="G723" s="5" t="s">
        <v>141</v>
      </c>
      <c r="H723" s="3">
        <v>6.593113276116384</v>
      </c>
      <c r="I723" s="3">
        <v>0.3126202003914358</v>
      </c>
      <c r="J723" s="325">
        <v>6.9057334765078195</v>
      </c>
      <c r="K723" s="3">
        <v>2.432829566621308</v>
      </c>
      <c r="L723" s="3">
        <v>6.500015648589297</v>
      </c>
      <c r="M723" s="325">
        <v>8.932845215210605</v>
      </c>
      <c r="N723" s="3">
        <v>7.772759748994398</v>
      </c>
      <c r="O723" s="3">
        <v>21.29839390041269</v>
      </c>
      <c r="P723" s="3">
        <v>6.290478326039294</v>
      </c>
      <c r="Q723" s="3">
        <v>8.523831760865415</v>
      </c>
      <c r="R723" s="3">
        <v>11.20773825377559</v>
      </c>
      <c r="S723" s="3">
        <v>13.295405894304643</v>
      </c>
      <c r="T723" s="3">
        <v>27.587860461660256</v>
      </c>
      <c r="U723" s="3">
        <v>3.294119308428221</v>
      </c>
      <c r="V723" s="325">
        <v>99.27058765448051</v>
      </c>
      <c r="W723" s="325">
        <v>115.10916634619893</v>
      </c>
      <c r="X723" s="3">
        <v>10.729388591950078</v>
      </c>
      <c r="Y723" s="325">
        <v>125.83855493814902</v>
      </c>
    </row>
    <row r="724" spans="1:25" ht="15">
      <c r="A724" s="321">
        <v>2020</v>
      </c>
      <c r="B724" s="5" t="s">
        <v>507</v>
      </c>
      <c r="C724" s="5" t="s">
        <v>116</v>
      </c>
      <c r="D724" s="5" t="s">
        <v>120</v>
      </c>
      <c r="E724" s="5" t="s">
        <v>278</v>
      </c>
      <c r="F724" s="5" t="s">
        <v>118</v>
      </c>
      <c r="G724" s="5" t="s">
        <v>142</v>
      </c>
      <c r="H724" s="3">
        <v>14.277993105225628</v>
      </c>
      <c r="I724" s="3">
        <v>0</v>
      </c>
      <c r="J724" s="325">
        <v>14.277993105225628</v>
      </c>
      <c r="K724" s="3">
        <v>3.6914718162648015</v>
      </c>
      <c r="L724" s="3">
        <v>11.450153765212226</v>
      </c>
      <c r="M724" s="325">
        <v>15.141625581477028</v>
      </c>
      <c r="N724" s="3">
        <v>12.266185762335702</v>
      </c>
      <c r="O724" s="3">
        <v>42.38413986520375</v>
      </c>
      <c r="P724" s="3">
        <v>8.135574220993115</v>
      </c>
      <c r="Q724" s="3">
        <v>15.511585101393376</v>
      </c>
      <c r="R724" s="3">
        <v>33.059943055616664</v>
      </c>
      <c r="S724" s="3">
        <v>25.654958106410017</v>
      </c>
      <c r="T724" s="3">
        <v>45.41116124314087</v>
      </c>
      <c r="U724" s="3">
        <v>8.272001383959513</v>
      </c>
      <c r="V724" s="325">
        <v>190.695548739053</v>
      </c>
      <c r="W724" s="325">
        <v>220.11516742575566</v>
      </c>
      <c r="X724" s="3">
        <v>20.517055602592947</v>
      </c>
      <c r="Y724" s="325">
        <v>240.63222302834862</v>
      </c>
    </row>
    <row r="725" spans="1:25" ht="15">
      <c r="A725" s="321">
        <v>2020</v>
      </c>
      <c r="B725" s="5" t="s">
        <v>507</v>
      </c>
      <c r="C725" s="5" t="s">
        <v>116</v>
      </c>
      <c r="D725" s="5" t="s">
        <v>126</v>
      </c>
      <c r="E725" s="5" t="s">
        <v>279</v>
      </c>
      <c r="F725" s="5" t="s">
        <v>118</v>
      </c>
      <c r="G725" s="5" t="s">
        <v>143</v>
      </c>
      <c r="H725" s="3">
        <v>107.92430675006638</v>
      </c>
      <c r="I725" s="3">
        <v>4.223550463285406</v>
      </c>
      <c r="J725" s="325">
        <v>112.14785721335178</v>
      </c>
      <c r="K725" s="3">
        <v>4.8381238987507516</v>
      </c>
      <c r="L725" s="3">
        <v>11.998680085845066</v>
      </c>
      <c r="M725" s="325">
        <v>16.836803984595818</v>
      </c>
      <c r="N725" s="3">
        <v>7.225554872197779</v>
      </c>
      <c r="O725" s="3">
        <v>30.698564606546203</v>
      </c>
      <c r="P725" s="3">
        <v>5.972443461482236</v>
      </c>
      <c r="Q725" s="3">
        <v>14.813889496112166</v>
      </c>
      <c r="R725" s="3">
        <v>28.124957592683515</v>
      </c>
      <c r="S725" s="3">
        <v>19.10791300679957</v>
      </c>
      <c r="T725" s="3">
        <v>36.3633704193648</v>
      </c>
      <c r="U725" s="3">
        <v>6.548983478482208</v>
      </c>
      <c r="V725" s="325">
        <v>148.85567693366846</v>
      </c>
      <c r="W725" s="325">
        <v>277.840338131616</v>
      </c>
      <c r="X725" s="3">
        <v>25.897650456151997</v>
      </c>
      <c r="Y725" s="325">
        <v>303.73798858776803</v>
      </c>
    </row>
    <row r="726" spans="1:25" ht="15">
      <c r="A726" s="321">
        <v>2020</v>
      </c>
      <c r="B726" s="5" t="s">
        <v>507</v>
      </c>
      <c r="C726" s="5" t="s">
        <v>116</v>
      </c>
      <c r="D726" s="5" t="s">
        <v>117</v>
      </c>
      <c r="E726" s="5" t="s">
        <v>280</v>
      </c>
      <c r="F726" s="5" t="s">
        <v>118</v>
      </c>
      <c r="G726" s="5" t="s">
        <v>144</v>
      </c>
      <c r="H726" s="3">
        <v>303.53938483144657</v>
      </c>
      <c r="I726" s="3">
        <v>26.7841859790214</v>
      </c>
      <c r="J726" s="325">
        <v>330.32357081046797</v>
      </c>
      <c r="K726" s="3">
        <v>268.33884378278276</v>
      </c>
      <c r="L726" s="3">
        <v>20.914141417429562</v>
      </c>
      <c r="M726" s="325">
        <v>289.2529852002123</v>
      </c>
      <c r="N726" s="3">
        <v>74.56063707757514</v>
      </c>
      <c r="O726" s="3">
        <v>42.46457811479388</v>
      </c>
      <c r="P726" s="3">
        <v>12.379923013668572</v>
      </c>
      <c r="Q726" s="3">
        <v>21.683441940525974</v>
      </c>
      <c r="R726" s="3">
        <v>29.771357038488404</v>
      </c>
      <c r="S726" s="3">
        <v>70.34543487793978</v>
      </c>
      <c r="T726" s="3">
        <v>56.16747470022663</v>
      </c>
      <c r="U726" s="3">
        <v>7.455130465046742</v>
      </c>
      <c r="V726" s="325">
        <v>314.8279772282651</v>
      </c>
      <c r="W726" s="325">
        <v>934.4045332389455</v>
      </c>
      <c r="X726" s="3">
        <v>87.09635954662127</v>
      </c>
      <c r="Y726" s="325">
        <v>1021.5008927855667</v>
      </c>
    </row>
    <row r="727" spans="1:25" ht="15">
      <c r="A727" s="321">
        <v>2020</v>
      </c>
      <c r="B727" s="5" t="s">
        <v>507</v>
      </c>
      <c r="C727" s="5" t="s">
        <v>145</v>
      </c>
      <c r="D727" s="5" t="s">
        <v>146</v>
      </c>
      <c r="E727" s="5" t="s">
        <v>281</v>
      </c>
      <c r="F727" s="5" t="s">
        <v>147</v>
      </c>
      <c r="G727" s="5" t="s">
        <v>148</v>
      </c>
      <c r="H727" s="3">
        <v>44.36160526129591</v>
      </c>
      <c r="I727" s="3">
        <v>2.1151158749937693</v>
      </c>
      <c r="J727" s="325">
        <v>46.476721136289676</v>
      </c>
      <c r="K727" s="3">
        <v>187.91333541887107</v>
      </c>
      <c r="L727" s="3">
        <v>47.192347732954175</v>
      </c>
      <c r="M727" s="325">
        <v>235.10568315182525</v>
      </c>
      <c r="N727" s="3">
        <v>32.58687371659669</v>
      </c>
      <c r="O727" s="3">
        <v>56.259008774321735</v>
      </c>
      <c r="P727" s="3">
        <v>9.685723591207937</v>
      </c>
      <c r="Q727" s="3">
        <v>19.26325546503754</v>
      </c>
      <c r="R727" s="3">
        <v>28.076824504286325</v>
      </c>
      <c r="S727" s="3">
        <v>43.41434454371092</v>
      </c>
      <c r="T727" s="3">
        <v>48.1720945077418</v>
      </c>
      <c r="U727" s="3">
        <v>11.312434885828655</v>
      </c>
      <c r="V727" s="325">
        <v>248.77055998873158</v>
      </c>
      <c r="W727" s="325">
        <v>530.3529642768465</v>
      </c>
      <c r="X727" s="3">
        <v>49.43449097272356</v>
      </c>
      <c r="Y727" s="325">
        <v>579.78745524957</v>
      </c>
    </row>
    <row r="728" spans="1:25" ht="15">
      <c r="A728" s="321">
        <v>2020</v>
      </c>
      <c r="B728" s="5" t="s">
        <v>507</v>
      </c>
      <c r="C728" s="5" t="s">
        <v>145</v>
      </c>
      <c r="D728" s="5" t="s">
        <v>149</v>
      </c>
      <c r="E728" s="5" t="s">
        <v>282</v>
      </c>
      <c r="F728" s="5" t="s">
        <v>147</v>
      </c>
      <c r="G728" s="5" t="s">
        <v>150</v>
      </c>
      <c r="H728" s="3">
        <v>140.5664372089733</v>
      </c>
      <c r="I728" s="3">
        <v>40.03674429139744</v>
      </c>
      <c r="J728" s="325">
        <v>180.60318150037074</v>
      </c>
      <c r="K728" s="3">
        <v>68.25792911121933</v>
      </c>
      <c r="L728" s="3">
        <v>53.00905521866835</v>
      </c>
      <c r="M728" s="325">
        <v>121.26698432988768</v>
      </c>
      <c r="N728" s="3">
        <v>24.67105836670577</v>
      </c>
      <c r="O728" s="3">
        <v>84.86590588055275</v>
      </c>
      <c r="P728" s="3">
        <v>18.979581653228816</v>
      </c>
      <c r="Q728" s="3">
        <v>34.53673546576407</v>
      </c>
      <c r="R728" s="3">
        <v>37.1688815700345</v>
      </c>
      <c r="S728" s="3">
        <v>51.14084894791306</v>
      </c>
      <c r="T728" s="3">
        <v>87.71792075288737</v>
      </c>
      <c r="U728" s="3">
        <v>13.901041201816488</v>
      </c>
      <c r="V728" s="325">
        <v>352.98197383890283</v>
      </c>
      <c r="W728" s="325">
        <v>654.8521396691613</v>
      </c>
      <c r="X728" s="3">
        <v>61.0391274631311</v>
      </c>
      <c r="Y728" s="325">
        <v>715.8912671322923</v>
      </c>
    </row>
    <row r="729" spans="1:25" ht="15">
      <c r="A729" s="321">
        <v>2020</v>
      </c>
      <c r="B729" s="5" t="s">
        <v>507</v>
      </c>
      <c r="C729" s="5" t="s">
        <v>145</v>
      </c>
      <c r="D729" s="5" t="s">
        <v>146</v>
      </c>
      <c r="E729" s="5" t="s">
        <v>283</v>
      </c>
      <c r="F729" s="5" t="s">
        <v>147</v>
      </c>
      <c r="G729" s="5" t="s">
        <v>151</v>
      </c>
      <c r="H729" s="3">
        <v>20.9216794576893</v>
      </c>
      <c r="I729" s="3">
        <v>1.421367640824009</v>
      </c>
      <c r="J729" s="325">
        <v>22.34304709851331</v>
      </c>
      <c r="K729" s="3">
        <v>3.5497725799086455</v>
      </c>
      <c r="L729" s="3">
        <v>1.0139236189164675</v>
      </c>
      <c r="M729" s="325">
        <v>4.563696198825113</v>
      </c>
      <c r="N729" s="3">
        <v>10.454240083923208</v>
      </c>
      <c r="O729" s="3">
        <v>7.530515534917163</v>
      </c>
      <c r="P729" s="3">
        <v>1.7558933431774766</v>
      </c>
      <c r="Q729" s="3">
        <v>3.5616028156268658</v>
      </c>
      <c r="R729" s="3">
        <v>4.146077474521576</v>
      </c>
      <c r="S729" s="3">
        <v>7.450938701681665</v>
      </c>
      <c r="T729" s="3">
        <v>7.819881678295363</v>
      </c>
      <c r="U729" s="3">
        <v>1.8826545614034458</v>
      </c>
      <c r="V729" s="325">
        <v>44.60180419354676</v>
      </c>
      <c r="W729" s="325">
        <v>71.50854749088518</v>
      </c>
      <c r="X729" s="3">
        <v>6.665350970991195</v>
      </c>
      <c r="Y729" s="325">
        <v>78.17389846187638</v>
      </c>
    </row>
    <row r="730" spans="1:25" ht="15">
      <c r="A730" s="321">
        <v>2020</v>
      </c>
      <c r="B730" s="5" t="s">
        <v>507</v>
      </c>
      <c r="C730" s="5" t="s">
        <v>145</v>
      </c>
      <c r="D730" s="5" t="s">
        <v>149</v>
      </c>
      <c r="E730" s="5" t="s">
        <v>284</v>
      </c>
      <c r="F730" s="5" t="s">
        <v>147</v>
      </c>
      <c r="G730" s="5" t="s">
        <v>152</v>
      </c>
      <c r="H730" s="3">
        <v>80.7189920362849</v>
      </c>
      <c r="I730" s="3">
        <v>0</v>
      </c>
      <c r="J730" s="325">
        <v>80.7189920362849</v>
      </c>
      <c r="K730" s="3">
        <v>8.454814917792023</v>
      </c>
      <c r="L730" s="3">
        <v>2.179666944189931</v>
      </c>
      <c r="M730" s="325">
        <v>10.634481861981953</v>
      </c>
      <c r="N730" s="3">
        <v>4.197241943290675</v>
      </c>
      <c r="O730" s="3">
        <v>14.913488048652205</v>
      </c>
      <c r="P730" s="3">
        <v>4.076962716580447</v>
      </c>
      <c r="Q730" s="3">
        <v>7.8566107980103155</v>
      </c>
      <c r="R730" s="3">
        <v>8.081114053855352</v>
      </c>
      <c r="S730" s="3">
        <v>11.64114306918358</v>
      </c>
      <c r="T730" s="3">
        <v>22.95192845263376</v>
      </c>
      <c r="U730" s="3">
        <v>3.2892136226505864</v>
      </c>
      <c r="V730" s="325">
        <v>77.00770270485692</v>
      </c>
      <c r="W730" s="325">
        <v>168.3611766031238</v>
      </c>
      <c r="X730" s="3">
        <v>15.693037704225361</v>
      </c>
      <c r="Y730" s="325">
        <v>184.05421430734916</v>
      </c>
    </row>
    <row r="731" spans="1:25" ht="15">
      <c r="A731" s="321">
        <v>2020</v>
      </c>
      <c r="B731" s="5" t="s">
        <v>507</v>
      </c>
      <c r="C731" s="5" t="s">
        <v>145</v>
      </c>
      <c r="D731" s="5" t="s">
        <v>153</v>
      </c>
      <c r="E731" s="5" t="s">
        <v>285</v>
      </c>
      <c r="F731" s="5" t="s">
        <v>147</v>
      </c>
      <c r="G731" s="5" t="s">
        <v>154</v>
      </c>
      <c r="H731" s="3">
        <v>117.39271077741112</v>
      </c>
      <c r="I731" s="3">
        <v>0</v>
      </c>
      <c r="J731" s="325">
        <v>117.39271077741112</v>
      </c>
      <c r="K731" s="3">
        <v>7.801727269770144</v>
      </c>
      <c r="L731" s="3">
        <v>6.924765395651743</v>
      </c>
      <c r="M731" s="325">
        <v>14.726492665421887</v>
      </c>
      <c r="N731" s="3">
        <v>5.538837028041869</v>
      </c>
      <c r="O731" s="3">
        <v>23.601001502054142</v>
      </c>
      <c r="P731" s="3">
        <v>5.549678271179988</v>
      </c>
      <c r="Q731" s="3">
        <v>11.561408703251939</v>
      </c>
      <c r="R731" s="3">
        <v>11.184211736199668</v>
      </c>
      <c r="S731" s="3">
        <v>15.312144778281084</v>
      </c>
      <c r="T731" s="3">
        <v>32.202907267608275</v>
      </c>
      <c r="U731" s="3">
        <v>4.248250033380522</v>
      </c>
      <c r="V731" s="325">
        <v>109.19843931999748</v>
      </c>
      <c r="W731" s="325">
        <v>241.31764276283047</v>
      </c>
      <c r="X731" s="3">
        <v>22.49334996926851</v>
      </c>
      <c r="Y731" s="325">
        <v>263.810992732099</v>
      </c>
    </row>
    <row r="732" spans="1:25" ht="15">
      <c r="A732" s="321">
        <v>2020</v>
      </c>
      <c r="B732" s="5" t="s">
        <v>507</v>
      </c>
      <c r="C732" s="5" t="s">
        <v>145</v>
      </c>
      <c r="D732" s="5" t="s">
        <v>155</v>
      </c>
      <c r="E732" s="5" t="s">
        <v>286</v>
      </c>
      <c r="F732" s="5" t="s">
        <v>147</v>
      </c>
      <c r="G732" s="5" t="s">
        <v>156</v>
      </c>
      <c r="H732" s="3">
        <v>16.437857192705415</v>
      </c>
      <c r="I732" s="3">
        <v>0</v>
      </c>
      <c r="J732" s="325">
        <v>16.437857192705415</v>
      </c>
      <c r="K732" s="3">
        <v>1.9507730291811365</v>
      </c>
      <c r="L732" s="3">
        <v>1.940893962697737</v>
      </c>
      <c r="M732" s="325">
        <v>3.8916669918788735</v>
      </c>
      <c r="N732" s="3">
        <v>2.153333196670187</v>
      </c>
      <c r="O732" s="3">
        <v>6.931707533061808</v>
      </c>
      <c r="P732" s="3">
        <v>1.6164825299392729</v>
      </c>
      <c r="Q732" s="3">
        <v>3.5383067414812293</v>
      </c>
      <c r="R732" s="3">
        <v>2.9075053709376797</v>
      </c>
      <c r="S732" s="3">
        <v>6.551847875067609</v>
      </c>
      <c r="T732" s="3">
        <v>11.958093979026236</v>
      </c>
      <c r="U732" s="3">
        <v>1.1865734368457637</v>
      </c>
      <c r="V732" s="325">
        <v>36.843850663029784</v>
      </c>
      <c r="W732" s="325">
        <v>57.17337484761407</v>
      </c>
      <c r="X732" s="3">
        <v>5.329161658666921</v>
      </c>
      <c r="Y732" s="325">
        <v>62.50253650628099</v>
      </c>
    </row>
    <row r="733" spans="1:25" ht="15">
      <c r="A733" s="321">
        <v>2020</v>
      </c>
      <c r="B733" s="5" t="s">
        <v>507</v>
      </c>
      <c r="C733" s="5" t="s">
        <v>145</v>
      </c>
      <c r="D733" s="5" t="s">
        <v>149</v>
      </c>
      <c r="E733" s="5" t="s">
        <v>287</v>
      </c>
      <c r="F733" s="5" t="s">
        <v>147</v>
      </c>
      <c r="G733" s="5" t="s">
        <v>157</v>
      </c>
      <c r="H733" s="3">
        <v>109.2631240586453</v>
      </c>
      <c r="I733" s="3">
        <v>0</v>
      </c>
      <c r="J733" s="325">
        <v>109.2631240586453</v>
      </c>
      <c r="K733" s="3">
        <v>8.748237202798299</v>
      </c>
      <c r="L733" s="3">
        <v>12.48550661864048</v>
      </c>
      <c r="M733" s="325">
        <v>21.23374382143878</v>
      </c>
      <c r="N733" s="3">
        <v>15.633472364160042</v>
      </c>
      <c r="O733" s="3">
        <v>51.04058479748208</v>
      </c>
      <c r="P733" s="3">
        <v>10.442100655009993</v>
      </c>
      <c r="Q733" s="3">
        <v>22.125971559888942</v>
      </c>
      <c r="R733" s="3">
        <v>24.390944109577127</v>
      </c>
      <c r="S733" s="3">
        <v>29.439008489409172</v>
      </c>
      <c r="T733" s="3">
        <v>61.316243125744265</v>
      </c>
      <c r="U733" s="3">
        <v>8.323633280051094</v>
      </c>
      <c r="V733" s="325">
        <v>222.71195838132272</v>
      </c>
      <c r="W733" s="325">
        <v>353.2088262614068</v>
      </c>
      <c r="X733" s="3">
        <v>32.922788613266306</v>
      </c>
      <c r="Y733" s="325">
        <v>386.1316148746731</v>
      </c>
    </row>
    <row r="734" spans="1:25" ht="15">
      <c r="A734" s="321">
        <v>2020</v>
      </c>
      <c r="B734" s="5" t="s">
        <v>507</v>
      </c>
      <c r="C734" s="5" t="s">
        <v>145</v>
      </c>
      <c r="D734" s="5" t="s">
        <v>153</v>
      </c>
      <c r="E734" s="5" t="s">
        <v>288</v>
      </c>
      <c r="F734" s="5" t="s">
        <v>147</v>
      </c>
      <c r="G734" s="5" t="s">
        <v>158</v>
      </c>
      <c r="H734" s="3">
        <v>137.05010795460262</v>
      </c>
      <c r="I734" s="3">
        <v>0</v>
      </c>
      <c r="J734" s="325">
        <v>137.05010795460262</v>
      </c>
      <c r="K734" s="3">
        <v>9.890124466854378</v>
      </c>
      <c r="L734" s="3">
        <v>10.088467302529843</v>
      </c>
      <c r="M734" s="325">
        <v>19.97859176938422</v>
      </c>
      <c r="N734" s="3">
        <v>7.922353556828667</v>
      </c>
      <c r="O734" s="3">
        <v>37.0731873603815</v>
      </c>
      <c r="P734" s="3">
        <v>7.01161401031308</v>
      </c>
      <c r="Q734" s="3">
        <v>17.554903316830586</v>
      </c>
      <c r="R734" s="3">
        <v>16.294947010959515</v>
      </c>
      <c r="S734" s="3">
        <v>21.727274040295605</v>
      </c>
      <c r="T734" s="3">
        <v>38.91760912999783</v>
      </c>
      <c r="U734" s="3">
        <v>6.61412455994038</v>
      </c>
      <c r="V734" s="325">
        <v>153.11601298554717</v>
      </c>
      <c r="W734" s="325">
        <v>310.144712709534</v>
      </c>
      <c r="X734" s="3">
        <v>28.90875894619137</v>
      </c>
      <c r="Y734" s="325">
        <v>339.0534716557254</v>
      </c>
    </row>
    <row r="735" spans="1:25" ht="15">
      <c r="A735" s="321">
        <v>2020</v>
      </c>
      <c r="B735" s="5" t="s">
        <v>507</v>
      </c>
      <c r="C735" s="5" t="s">
        <v>145</v>
      </c>
      <c r="D735" s="5" t="s">
        <v>146</v>
      </c>
      <c r="E735" s="5" t="s">
        <v>289</v>
      </c>
      <c r="F735" s="5" t="s">
        <v>147</v>
      </c>
      <c r="G735" s="5" t="s">
        <v>159</v>
      </c>
      <c r="H735" s="3">
        <v>163.5409322304808</v>
      </c>
      <c r="I735" s="3">
        <v>0</v>
      </c>
      <c r="J735" s="325">
        <v>163.5409322304808</v>
      </c>
      <c r="K735" s="3">
        <v>10.458772705268027</v>
      </c>
      <c r="L735" s="3">
        <v>14.240859224977823</v>
      </c>
      <c r="M735" s="325">
        <v>24.69963193024585</v>
      </c>
      <c r="N735" s="3">
        <v>14.284920248994798</v>
      </c>
      <c r="O735" s="3">
        <v>39.907050919341636</v>
      </c>
      <c r="P735" s="3">
        <v>9.127056167283007</v>
      </c>
      <c r="Q735" s="3">
        <v>17.10860446762223</v>
      </c>
      <c r="R735" s="3">
        <v>20.44573196151521</v>
      </c>
      <c r="S735" s="3">
        <v>28.223597867876137</v>
      </c>
      <c r="T735" s="3">
        <v>46.292164752503865</v>
      </c>
      <c r="U735" s="3">
        <v>8.801093094842713</v>
      </c>
      <c r="V735" s="325">
        <v>184.1902194799796</v>
      </c>
      <c r="W735" s="325">
        <v>372.43078364070624</v>
      </c>
      <c r="X735" s="3">
        <v>34.71447781376078</v>
      </c>
      <c r="Y735" s="325">
        <v>407.145261454467</v>
      </c>
    </row>
    <row r="736" spans="1:25" ht="15">
      <c r="A736" s="321">
        <v>2020</v>
      </c>
      <c r="B736" s="5" t="s">
        <v>507</v>
      </c>
      <c r="C736" s="5" t="s">
        <v>145</v>
      </c>
      <c r="D736" s="5" t="s">
        <v>149</v>
      </c>
      <c r="E736" s="5" t="s">
        <v>290</v>
      </c>
      <c r="F736" s="5" t="s">
        <v>147</v>
      </c>
      <c r="G736" s="5" t="s">
        <v>160</v>
      </c>
      <c r="H736" s="3">
        <v>19.88849807882932</v>
      </c>
      <c r="I736" s="3">
        <v>0</v>
      </c>
      <c r="J736" s="325">
        <v>19.88849807882932</v>
      </c>
      <c r="K736" s="3">
        <v>2.400949098354105</v>
      </c>
      <c r="L736" s="3">
        <v>2.463511555635627</v>
      </c>
      <c r="M736" s="325">
        <v>4.864460653989732</v>
      </c>
      <c r="N736" s="3">
        <v>4.998387351461504</v>
      </c>
      <c r="O736" s="3">
        <v>10.727566629727589</v>
      </c>
      <c r="P736" s="3">
        <v>2.1896868243404697</v>
      </c>
      <c r="Q736" s="3">
        <v>4.2883221893975625</v>
      </c>
      <c r="R736" s="3">
        <v>5.9638389522679915</v>
      </c>
      <c r="S736" s="3">
        <v>6.950649125015121</v>
      </c>
      <c r="T736" s="3">
        <v>11.282207087697778</v>
      </c>
      <c r="U736" s="3">
        <v>1.6804569045918656</v>
      </c>
      <c r="V736" s="325">
        <v>48.081115064499876</v>
      </c>
      <c r="W736" s="325">
        <v>72.83407379731892</v>
      </c>
      <c r="X736" s="3">
        <v>6.788904005749574</v>
      </c>
      <c r="Y736" s="325">
        <v>79.6229778030685</v>
      </c>
    </row>
    <row r="737" spans="1:25" ht="15">
      <c r="A737" s="321">
        <v>2020</v>
      </c>
      <c r="B737" s="5" t="s">
        <v>507</v>
      </c>
      <c r="C737" s="5" t="s">
        <v>145</v>
      </c>
      <c r="D737" s="5" t="s">
        <v>149</v>
      </c>
      <c r="E737" s="5" t="s">
        <v>291</v>
      </c>
      <c r="F737" s="5" t="s">
        <v>147</v>
      </c>
      <c r="G737" s="5" t="s">
        <v>161</v>
      </c>
      <c r="H737" s="3">
        <v>75.66839570672144</v>
      </c>
      <c r="I737" s="3">
        <v>0</v>
      </c>
      <c r="J737" s="325">
        <v>75.66839570672144</v>
      </c>
      <c r="K737" s="3">
        <v>10.101541614591943</v>
      </c>
      <c r="L737" s="3">
        <v>4.422715339762895</v>
      </c>
      <c r="M737" s="325">
        <v>14.524256954354838</v>
      </c>
      <c r="N737" s="3">
        <v>7.660659327528711</v>
      </c>
      <c r="O737" s="3">
        <v>33.16100250257179</v>
      </c>
      <c r="P737" s="3">
        <v>6.848806502664193</v>
      </c>
      <c r="Q737" s="3">
        <v>12.684751391896548</v>
      </c>
      <c r="R737" s="3">
        <v>17.698384282009968</v>
      </c>
      <c r="S737" s="3">
        <v>17.572251656705724</v>
      </c>
      <c r="T737" s="3">
        <v>26.078457914416493</v>
      </c>
      <c r="U737" s="3">
        <v>4.690651028555279</v>
      </c>
      <c r="V737" s="325">
        <v>126.39496460634871</v>
      </c>
      <c r="W737" s="325">
        <v>216.58761726742497</v>
      </c>
      <c r="X737" s="3">
        <v>20.188250715652032</v>
      </c>
      <c r="Y737" s="325">
        <v>236.775867983077</v>
      </c>
    </row>
    <row r="738" spans="1:25" ht="15">
      <c r="A738" s="321">
        <v>2020</v>
      </c>
      <c r="B738" s="5" t="s">
        <v>507</v>
      </c>
      <c r="C738" s="5" t="s">
        <v>145</v>
      </c>
      <c r="D738" s="5" t="s">
        <v>155</v>
      </c>
      <c r="E738" s="5" t="s">
        <v>292</v>
      </c>
      <c r="F738" s="5" t="s">
        <v>147</v>
      </c>
      <c r="G738" s="5" t="s">
        <v>162</v>
      </c>
      <c r="H738" s="3">
        <v>73.77156728411364</v>
      </c>
      <c r="I738" s="3">
        <v>0</v>
      </c>
      <c r="J738" s="325">
        <v>73.77156728411364</v>
      </c>
      <c r="K738" s="3">
        <v>4.40608194368398</v>
      </c>
      <c r="L738" s="3">
        <v>10.222610468022058</v>
      </c>
      <c r="M738" s="325">
        <v>14.628692411706037</v>
      </c>
      <c r="N738" s="3">
        <v>9.366361130049018</v>
      </c>
      <c r="O738" s="3">
        <v>29.890195251706615</v>
      </c>
      <c r="P738" s="3">
        <v>7.855258421529807</v>
      </c>
      <c r="Q738" s="3">
        <v>11.800997958525512</v>
      </c>
      <c r="R738" s="3">
        <v>15.370509506764103</v>
      </c>
      <c r="S738" s="3">
        <v>21.09844328079162</v>
      </c>
      <c r="T738" s="3">
        <v>37.10757136270332</v>
      </c>
      <c r="U738" s="3">
        <v>6.149573304020535</v>
      </c>
      <c r="V738" s="325">
        <v>138.6389102160905</v>
      </c>
      <c r="W738" s="325">
        <v>227.03916991191016</v>
      </c>
      <c r="X738" s="3">
        <v>21.162445675718377</v>
      </c>
      <c r="Y738" s="325">
        <v>248.20161558762854</v>
      </c>
    </row>
    <row r="739" spans="1:25" ht="15">
      <c r="A739" s="321">
        <v>2020</v>
      </c>
      <c r="B739" s="5" t="s">
        <v>507</v>
      </c>
      <c r="C739" s="5" t="s">
        <v>145</v>
      </c>
      <c r="D739" s="5" t="s">
        <v>155</v>
      </c>
      <c r="E739" s="5" t="s">
        <v>293</v>
      </c>
      <c r="F739" s="5" t="s">
        <v>147</v>
      </c>
      <c r="G739" s="5" t="s">
        <v>163</v>
      </c>
      <c r="H739" s="3">
        <v>9.930076090997261</v>
      </c>
      <c r="I739" s="3">
        <v>2.105557284029503</v>
      </c>
      <c r="J739" s="325">
        <v>12.035633375026764</v>
      </c>
      <c r="K739" s="3">
        <v>19.907505631275477</v>
      </c>
      <c r="L739" s="3">
        <v>31.2305823896766</v>
      </c>
      <c r="M739" s="325">
        <v>51.138088020952075</v>
      </c>
      <c r="N739" s="3">
        <v>13.12140957398571</v>
      </c>
      <c r="O739" s="3">
        <v>39.015595837246444</v>
      </c>
      <c r="P739" s="3">
        <v>3.3251233373672906</v>
      </c>
      <c r="Q739" s="3">
        <v>6.50216038607628</v>
      </c>
      <c r="R739" s="3">
        <v>7.777215595058123</v>
      </c>
      <c r="S739" s="3">
        <v>13.24407404072066</v>
      </c>
      <c r="T739" s="3">
        <v>15.218755275037278</v>
      </c>
      <c r="U739" s="3">
        <v>2.860721948884353</v>
      </c>
      <c r="V739" s="325">
        <v>101.06505599437614</v>
      </c>
      <c r="W739" s="325">
        <v>164.23877739035498</v>
      </c>
      <c r="X739" s="3">
        <v>15.308786610338379</v>
      </c>
      <c r="Y739" s="325">
        <v>179.54756400069337</v>
      </c>
    </row>
    <row r="740" spans="1:25" ht="15">
      <c r="A740" s="321">
        <v>2020</v>
      </c>
      <c r="B740" s="5" t="s">
        <v>507</v>
      </c>
      <c r="C740" s="5" t="s">
        <v>145</v>
      </c>
      <c r="D740" s="5" t="s">
        <v>155</v>
      </c>
      <c r="E740" s="5" t="s">
        <v>294</v>
      </c>
      <c r="F740" s="5" t="s">
        <v>147</v>
      </c>
      <c r="G740" s="5" t="s">
        <v>164</v>
      </c>
      <c r="H740" s="3">
        <v>20.211327361086358</v>
      </c>
      <c r="I740" s="3">
        <v>0.7950708515083633</v>
      </c>
      <c r="J740" s="325">
        <v>21.00639821259472</v>
      </c>
      <c r="K740" s="3">
        <v>4.943901829903855</v>
      </c>
      <c r="L740" s="3">
        <v>10.961095675205065</v>
      </c>
      <c r="M740" s="325">
        <v>15.90499750510892</v>
      </c>
      <c r="N740" s="3">
        <v>3.6805363624999368</v>
      </c>
      <c r="O740" s="3">
        <v>8.78760357706304</v>
      </c>
      <c r="P740" s="3">
        <v>2.340316322420671</v>
      </c>
      <c r="Q740" s="3">
        <v>4.8490840406595</v>
      </c>
      <c r="R740" s="3">
        <v>5.823388423105225</v>
      </c>
      <c r="S740" s="3">
        <v>7.197157584537305</v>
      </c>
      <c r="T740" s="3">
        <v>15.003752080441894</v>
      </c>
      <c r="U740" s="3">
        <v>1.8553816005250108</v>
      </c>
      <c r="V740" s="325">
        <v>49.537219991252584</v>
      </c>
      <c r="W740" s="325">
        <v>86.44861570895623</v>
      </c>
      <c r="X740" s="3">
        <v>8.057922931940164</v>
      </c>
      <c r="Y740" s="325">
        <v>94.5065386408964</v>
      </c>
    </row>
    <row r="741" spans="1:25" ht="15">
      <c r="A741" s="321">
        <v>2020</v>
      </c>
      <c r="B741" s="5" t="s">
        <v>507</v>
      </c>
      <c r="C741" s="5" t="s">
        <v>145</v>
      </c>
      <c r="D741" s="5" t="s">
        <v>155</v>
      </c>
      <c r="E741" s="5" t="s">
        <v>295</v>
      </c>
      <c r="F741" s="5" t="s">
        <v>147</v>
      </c>
      <c r="G741" s="5" t="s">
        <v>165</v>
      </c>
      <c r="H741" s="3">
        <v>26.40295995875864</v>
      </c>
      <c r="I741" s="3">
        <v>0</v>
      </c>
      <c r="J741" s="325">
        <v>26.40295995875864</v>
      </c>
      <c r="K741" s="3">
        <v>1.736888921362441</v>
      </c>
      <c r="L741" s="3">
        <v>5.9129853521103355</v>
      </c>
      <c r="M741" s="325">
        <v>7.6498742734727765</v>
      </c>
      <c r="N741" s="3">
        <v>4.363021996101749</v>
      </c>
      <c r="O741" s="3">
        <v>7.529718560406571</v>
      </c>
      <c r="P741" s="3">
        <v>2.833017806419892</v>
      </c>
      <c r="Q741" s="3">
        <v>6.436824997196256</v>
      </c>
      <c r="R741" s="3">
        <v>5.936537595200297</v>
      </c>
      <c r="S741" s="3">
        <v>9.14504153492333</v>
      </c>
      <c r="T741" s="3">
        <v>22.091471979263943</v>
      </c>
      <c r="U741" s="3">
        <v>2.629753101914369</v>
      </c>
      <c r="V741" s="325">
        <v>60.965387571426405</v>
      </c>
      <c r="W741" s="325">
        <v>95.01822180365782</v>
      </c>
      <c r="X741" s="3">
        <v>8.856700620881645</v>
      </c>
      <c r="Y741" s="325">
        <v>103.87492242453946</v>
      </c>
    </row>
    <row r="742" spans="1:25" ht="15">
      <c r="A742" s="321">
        <v>2020</v>
      </c>
      <c r="B742" s="5" t="s">
        <v>507</v>
      </c>
      <c r="C742" s="5" t="s">
        <v>145</v>
      </c>
      <c r="D742" s="5" t="s">
        <v>153</v>
      </c>
      <c r="E742" s="5" t="s">
        <v>296</v>
      </c>
      <c r="F742" s="5" t="s">
        <v>147</v>
      </c>
      <c r="G742" s="5" t="s">
        <v>166</v>
      </c>
      <c r="H742" s="3">
        <v>116.54041726400881</v>
      </c>
      <c r="I742" s="3">
        <v>0</v>
      </c>
      <c r="J742" s="325">
        <v>116.54041726400881</v>
      </c>
      <c r="K742" s="3">
        <v>7.602414680263593</v>
      </c>
      <c r="L742" s="3">
        <v>8.545612425902668</v>
      </c>
      <c r="M742" s="325">
        <v>16.14802710616626</v>
      </c>
      <c r="N742" s="3">
        <v>6.829323489061933</v>
      </c>
      <c r="O742" s="3">
        <v>31.830432438719644</v>
      </c>
      <c r="P742" s="3">
        <v>5.407353517640149</v>
      </c>
      <c r="Q742" s="3">
        <v>13.26332244727272</v>
      </c>
      <c r="R742" s="3">
        <v>11.745394885788631</v>
      </c>
      <c r="S742" s="3">
        <v>18.88098235131693</v>
      </c>
      <c r="T742" s="3">
        <v>36.13209965947418</v>
      </c>
      <c r="U742" s="3">
        <v>5.8847955585337415</v>
      </c>
      <c r="V742" s="325">
        <v>129.97370434780794</v>
      </c>
      <c r="W742" s="325">
        <v>262.66214871798303</v>
      </c>
      <c r="X742" s="3">
        <v>24.482883087832242</v>
      </c>
      <c r="Y742" s="325">
        <v>287.1450318058153</v>
      </c>
    </row>
    <row r="743" spans="1:25" ht="15">
      <c r="A743" s="321">
        <v>2020</v>
      </c>
      <c r="B743" s="5" t="s">
        <v>507</v>
      </c>
      <c r="C743" s="5" t="s">
        <v>145</v>
      </c>
      <c r="D743" s="5" t="s">
        <v>155</v>
      </c>
      <c r="E743" s="5" t="s">
        <v>297</v>
      </c>
      <c r="F743" s="5" t="s">
        <v>147</v>
      </c>
      <c r="G743" s="5" t="s">
        <v>167</v>
      </c>
      <c r="H743" s="3">
        <v>65.52163552145177</v>
      </c>
      <c r="I743" s="3">
        <v>0</v>
      </c>
      <c r="J743" s="325">
        <v>65.52163552145177</v>
      </c>
      <c r="K743" s="3">
        <v>8.431135897245953</v>
      </c>
      <c r="L743" s="3">
        <v>9.379539746232075</v>
      </c>
      <c r="M743" s="325">
        <v>17.810675643478028</v>
      </c>
      <c r="N743" s="3">
        <v>14.000922804915644</v>
      </c>
      <c r="O743" s="3">
        <v>54.9800711264724</v>
      </c>
      <c r="P743" s="3">
        <v>9.901270788516351</v>
      </c>
      <c r="Q743" s="3">
        <v>19.38790451795509</v>
      </c>
      <c r="R743" s="3">
        <v>26.653927419080414</v>
      </c>
      <c r="S743" s="3">
        <v>26.21165227058769</v>
      </c>
      <c r="T743" s="3">
        <v>32.72990087284919</v>
      </c>
      <c r="U743" s="3">
        <v>7.817348552222358</v>
      </c>
      <c r="V743" s="325">
        <v>191.68299835259916</v>
      </c>
      <c r="W743" s="325">
        <v>275.015309517529</v>
      </c>
      <c r="X743" s="3">
        <v>25.634327988045868</v>
      </c>
      <c r="Y743" s="325">
        <v>300.64963750557484</v>
      </c>
    </row>
    <row r="744" spans="1:25" ht="15">
      <c r="A744" s="321">
        <v>2020</v>
      </c>
      <c r="B744" s="5" t="s">
        <v>507</v>
      </c>
      <c r="C744" s="5" t="s">
        <v>145</v>
      </c>
      <c r="D744" s="5" t="s">
        <v>155</v>
      </c>
      <c r="E744" s="5" t="s">
        <v>298</v>
      </c>
      <c r="F744" s="5" t="s">
        <v>147</v>
      </c>
      <c r="G744" s="5" t="s">
        <v>168</v>
      </c>
      <c r="H744" s="3">
        <v>139.6191042430594</v>
      </c>
      <c r="I744" s="3">
        <v>0</v>
      </c>
      <c r="J744" s="325">
        <v>139.6191042430594</v>
      </c>
      <c r="K744" s="3">
        <v>8.466453552952267</v>
      </c>
      <c r="L744" s="3">
        <v>20.463900463138966</v>
      </c>
      <c r="M744" s="325">
        <v>28.930354016091233</v>
      </c>
      <c r="N744" s="3">
        <v>10.80740241975636</v>
      </c>
      <c r="O744" s="3">
        <v>28.099695819830323</v>
      </c>
      <c r="P744" s="3">
        <v>6.456124141276944</v>
      </c>
      <c r="Q744" s="3">
        <v>15.173827349474616</v>
      </c>
      <c r="R744" s="3">
        <v>14.317041856511047</v>
      </c>
      <c r="S744" s="3">
        <v>18.33150195335239</v>
      </c>
      <c r="T744" s="3">
        <v>30.40320862460078</v>
      </c>
      <c r="U744" s="3">
        <v>5.525248761135576</v>
      </c>
      <c r="V744" s="325">
        <v>129.11405092593802</v>
      </c>
      <c r="W744" s="325">
        <v>297.6635091850886</v>
      </c>
      <c r="X744" s="3">
        <v>27.74537911329231</v>
      </c>
      <c r="Y744" s="325">
        <v>325.40888829838093</v>
      </c>
    </row>
    <row r="745" spans="1:25" ht="15">
      <c r="A745" s="321">
        <v>2020</v>
      </c>
      <c r="B745" s="5" t="s">
        <v>507</v>
      </c>
      <c r="C745" s="5" t="s">
        <v>145</v>
      </c>
      <c r="D745" s="5" t="s">
        <v>155</v>
      </c>
      <c r="E745" s="5" t="s">
        <v>299</v>
      </c>
      <c r="F745" s="5" t="s">
        <v>147</v>
      </c>
      <c r="G745" s="5" t="s">
        <v>169</v>
      </c>
      <c r="H745" s="3">
        <v>53.19655904580716</v>
      </c>
      <c r="I745" s="3">
        <v>2.234440823471189</v>
      </c>
      <c r="J745" s="325">
        <v>55.43099986927835</v>
      </c>
      <c r="K745" s="3">
        <v>2.7121170399183074</v>
      </c>
      <c r="L745" s="3">
        <v>4.618524023730043</v>
      </c>
      <c r="M745" s="325">
        <v>7.3306410636483506</v>
      </c>
      <c r="N745" s="3">
        <v>5.174550819429269</v>
      </c>
      <c r="O745" s="3">
        <v>6.818459385153219</v>
      </c>
      <c r="P745" s="3">
        <v>2.5337550227717784</v>
      </c>
      <c r="Q745" s="3">
        <v>5.832946469940589</v>
      </c>
      <c r="R745" s="3">
        <v>6.913696063441317</v>
      </c>
      <c r="S745" s="3">
        <v>8.760104343260151</v>
      </c>
      <c r="T745" s="3">
        <v>18.53730810298211</v>
      </c>
      <c r="U745" s="3">
        <v>2.341584758767939</v>
      </c>
      <c r="V745" s="325">
        <v>56.91240496574637</v>
      </c>
      <c r="W745" s="325">
        <v>119.67404589867307</v>
      </c>
      <c r="X745" s="3">
        <v>11.154883521229964</v>
      </c>
      <c r="Y745" s="325">
        <v>130.82892941990303</v>
      </c>
    </row>
    <row r="746" spans="1:25" ht="15">
      <c r="A746" s="321">
        <v>2020</v>
      </c>
      <c r="B746" s="5" t="s">
        <v>507</v>
      </c>
      <c r="C746" s="5" t="s">
        <v>145</v>
      </c>
      <c r="D746" s="5" t="s">
        <v>146</v>
      </c>
      <c r="E746" s="5" t="s">
        <v>300</v>
      </c>
      <c r="F746" s="5" t="s">
        <v>147</v>
      </c>
      <c r="G746" s="5" t="s">
        <v>170</v>
      </c>
      <c r="H746" s="3">
        <v>23.335610172589558</v>
      </c>
      <c r="I746" s="3">
        <v>1.0174616581036666</v>
      </c>
      <c r="J746" s="325">
        <v>24.353071830693224</v>
      </c>
      <c r="K746" s="3">
        <v>3.3397222712005674</v>
      </c>
      <c r="L746" s="3">
        <v>3.4026600887773033</v>
      </c>
      <c r="M746" s="325">
        <v>6.742382359977871</v>
      </c>
      <c r="N746" s="3">
        <v>6.859131594628113</v>
      </c>
      <c r="O746" s="3">
        <v>14.662106933808541</v>
      </c>
      <c r="P746" s="3">
        <v>3.26563645010078</v>
      </c>
      <c r="Q746" s="3">
        <v>6.648974422712101</v>
      </c>
      <c r="R746" s="3">
        <v>9.05096153617244</v>
      </c>
      <c r="S746" s="3">
        <v>11.878690355074726</v>
      </c>
      <c r="T746" s="3">
        <v>20.33432313955642</v>
      </c>
      <c r="U746" s="3">
        <v>3.634652410357456</v>
      </c>
      <c r="V746" s="325">
        <v>76.33447684241058</v>
      </c>
      <c r="W746" s="325">
        <v>107.42993103308167</v>
      </c>
      <c r="X746" s="3">
        <v>10.013602852388242</v>
      </c>
      <c r="Y746" s="325">
        <v>117.44353388546992</v>
      </c>
    </row>
    <row r="747" spans="1:25" ht="15">
      <c r="A747" s="321">
        <v>2020</v>
      </c>
      <c r="B747" s="5" t="s">
        <v>507</v>
      </c>
      <c r="C747" s="5" t="s">
        <v>145</v>
      </c>
      <c r="D747" s="5" t="s">
        <v>153</v>
      </c>
      <c r="E747" s="5" t="s">
        <v>301</v>
      </c>
      <c r="F747" s="5" t="s">
        <v>147</v>
      </c>
      <c r="G747" s="5" t="s">
        <v>171</v>
      </c>
      <c r="H747" s="3">
        <v>508.3040606476449</v>
      </c>
      <c r="I747" s="3">
        <v>35.80103419181381</v>
      </c>
      <c r="J747" s="325">
        <v>544.1050948394587</v>
      </c>
      <c r="K747" s="3">
        <v>30.624860652137706</v>
      </c>
      <c r="L747" s="3">
        <v>22.750331919600562</v>
      </c>
      <c r="M747" s="325">
        <v>53.37519257173827</v>
      </c>
      <c r="N747" s="3">
        <v>17.376628065258036</v>
      </c>
      <c r="O747" s="3">
        <v>45.069117613325886</v>
      </c>
      <c r="P747" s="3">
        <v>11.246556816759925</v>
      </c>
      <c r="Q747" s="3">
        <v>25.81385107911859</v>
      </c>
      <c r="R747" s="3">
        <v>23.37599018821084</v>
      </c>
      <c r="S747" s="3">
        <v>33.26058782046752</v>
      </c>
      <c r="T747" s="3">
        <v>62.020900600801</v>
      </c>
      <c r="U747" s="3">
        <v>8.513813334345661</v>
      </c>
      <c r="V747" s="325">
        <v>226.67744551828744</v>
      </c>
      <c r="W747" s="325">
        <v>824.1577329294844</v>
      </c>
      <c r="X747" s="3">
        <v>76.82019476247427</v>
      </c>
      <c r="Y747" s="325">
        <v>900.9779276919587</v>
      </c>
    </row>
    <row r="748" spans="1:25" ht="15">
      <c r="A748" s="321">
        <v>2020</v>
      </c>
      <c r="B748" s="5" t="s">
        <v>507</v>
      </c>
      <c r="C748" s="5" t="s">
        <v>145</v>
      </c>
      <c r="D748" s="5" t="s">
        <v>155</v>
      </c>
      <c r="E748" s="5" t="s">
        <v>302</v>
      </c>
      <c r="F748" s="5" t="s">
        <v>147</v>
      </c>
      <c r="G748" s="5" t="s">
        <v>172</v>
      </c>
      <c r="H748" s="3">
        <v>158.35293082921032</v>
      </c>
      <c r="I748" s="3">
        <v>0</v>
      </c>
      <c r="J748" s="325">
        <v>158.35293082921032</v>
      </c>
      <c r="K748" s="3">
        <v>1.3987759775137227</v>
      </c>
      <c r="L748" s="3">
        <v>12.36862585118558</v>
      </c>
      <c r="M748" s="325">
        <v>13.767401828699303</v>
      </c>
      <c r="N748" s="3">
        <v>6.805416800132271</v>
      </c>
      <c r="O748" s="3">
        <v>8.864377904251622</v>
      </c>
      <c r="P748" s="3">
        <v>2.742867657278363</v>
      </c>
      <c r="Q748" s="3">
        <v>5.159657558442527</v>
      </c>
      <c r="R748" s="3">
        <v>7.483962006760474</v>
      </c>
      <c r="S748" s="3">
        <v>8.365909246703406</v>
      </c>
      <c r="T748" s="3">
        <v>13.942725003252963</v>
      </c>
      <c r="U748" s="3">
        <v>2.4964478042882727</v>
      </c>
      <c r="V748" s="325">
        <v>55.861363981109896</v>
      </c>
      <c r="W748" s="325">
        <v>227.9816966390195</v>
      </c>
      <c r="X748" s="3">
        <v>21.250299109414872</v>
      </c>
      <c r="Y748" s="325">
        <v>249.23199574843437</v>
      </c>
    </row>
    <row r="749" spans="1:25" ht="15">
      <c r="A749" s="321">
        <v>2020</v>
      </c>
      <c r="B749" s="5" t="s">
        <v>507</v>
      </c>
      <c r="C749" s="5" t="s">
        <v>145</v>
      </c>
      <c r="D749" s="5" t="s">
        <v>146</v>
      </c>
      <c r="E749" s="5" t="s">
        <v>303</v>
      </c>
      <c r="F749" s="5" t="s">
        <v>147</v>
      </c>
      <c r="G749" s="5" t="s">
        <v>173</v>
      </c>
      <c r="H749" s="3">
        <v>57.03945104977456</v>
      </c>
      <c r="I749" s="3">
        <v>0</v>
      </c>
      <c r="J749" s="325">
        <v>57.03945104977456</v>
      </c>
      <c r="K749" s="3">
        <v>5.394859885694368</v>
      </c>
      <c r="L749" s="3">
        <v>7.739395116166028</v>
      </c>
      <c r="M749" s="325">
        <v>13.134255001860396</v>
      </c>
      <c r="N749" s="3">
        <v>9.012280645062335</v>
      </c>
      <c r="O749" s="3">
        <v>30.030683099183683</v>
      </c>
      <c r="P749" s="3">
        <v>6.542649007810604</v>
      </c>
      <c r="Q749" s="3">
        <v>11.280434572624092</v>
      </c>
      <c r="R749" s="3">
        <v>14.555914779651921</v>
      </c>
      <c r="S749" s="3">
        <v>18.71283217108848</v>
      </c>
      <c r="T749" s="3">
        <v>30.899515638629758</v>
      </c>
      <c r="U749" s="3">
        <v>5.205386598389103</v>
      </c>
      <c r="V749" s="325">
        <v>126.23969651243998</v>
      </c>
      <c r="W749" s="325">
        <v>196.41340256407491</v>
      </c>
      <c r="X749" s="3">
        <v>18.307801087177914</v>
      </c>
      <c r="Y749" s="325">
        <v>214.72120365125284</v>
      </c>
    </row>
    <row r="750" spans="1:25" ht="15">
      <c r="A750" s="321">
        <v>2020</v>
      </c>
      <c r="B750" s="5" t="s">
        <v>507</v>
      </c>
      <c r="C750" s="5" t="s">
        <v>174</v>
      </c>
      <c r="D750" s="5" t="s">
        <v>175</v>
      </c>
      <c r="E750" s="5" t="s">
        <v>304</v>
      </c>
      <c r="F750" s="5" t="s">
        <v>176</v>
      </c>
      <c r="G750" s="5" t="s">
        <v>177</v>
      </c>
      <c r="H750" s="3">
        <v>768.4908678088791</v>
      </c>
      <c r="I750" s="3">
        <v>0</v>
      </c>
      <c r="J750" s="325">
        <v>768.4908678088791</v>
      </c>
      <c r="K750" s="3">
        <v>85.04483045298511</v>
      </c>
      <c r="L750" s="3">
        <v>122.98604051041298</v>
      </c>
      <c r="M750" s="325">
        <v>208.0308709633981</v>
      </c>
      <c r="N750" s="3">
        <v>125.14764847645375</v>
      </c>
      <c r="O750" s="3">
        <v>444.9626743126158</v>
      </c>
      <c r="P750" s="3">
        <v>50.870643292148465</v>
      </c>
      <c r="Q750" s="3">
        <v>137.68206149090807</v>
      </c>
      <c r="R750" s="3">
        <v>163.8821339986252</v>
      </c>
      <c r="S750" s="3">
        <v>204.01651648372385</v>
      </c>
      <c r="T750" s="3">
        <v>336.11936057004317</v>
      </c>
      <c r="U750" s="3">
        <v>52.71515330689486</v>
      </c>
      <c r="V750" s="325">
        <v>1515.396191931413</v>
      </c>
      <c r="W750" s="325">
        <v>2491.91793070369</v>
      </c>
      <c r="X750" s="3">
        <v>232.2730384247189</v>
      </c>
      <c r="Y750" s="325">
        <v>2724.190969128409</v>
      </c>
    </row>
    <row r="751" spans="1:25" ht="15">
      <c r="A751" s="321">
        <v>2020</v>
      </c>
      <c r="B751" s="5" t="s">
        <v>507</v>
      </c>
      <c r="C751" s="5" t="s">
        <v>174</v>
      </c>
      <c r="D751" s="5" t="s">
        <v>178</v>
      </c>
      <c r="E751" s="5" t="s">
        <v>305</v>
      </c>
      <c r="F751" s="5" t="s">
        <v>176</v>
      </c>
      <c r="G751" s="5" t="s">
        <v>179</v>
      </c>
      <c r="H751" s="3">
        <v>52.33576855595188</v>
      </c>
      <c r="I751" s="3">
        <v>0</v>
      </c>
      <c r="J751" s="325">
        <v>52.33576855595188</v>
      </c>
      <c r="K751" s="3">
        <v>2.8769560766103734</v>
      </c>
      <c r="L751" s="3">
        <v>14.234733169830925</v>
      </c>
      <c r="M751" s="325">
        <v>17.111689246441298</v>
      </c>
      <c r="N751" s="3">
        <v>10.762799486466848</v>
      </c>
      <c r="O751" s="3">
        <v>58.40358110002823</v>
      </c>
      <c r="P751" s="3">
        <v>8.93120982352874</v>
      </c>
      <c r="Q751" s="3">
        <v>20.569356065436196</v>
      </c>
      <c r="R751" s="3">
        <v>14.379704394805708</v>
      </c>
      <c r="S751" s="3">
        <v>27.611433564121164</v>
      </c>
      <c r="T751" s="3">
        <v>59.22714005011331</v>
      </c>
      <c r="U751" s="3">
        <v>5.798169827656917</v>
      </c>
      <c r="V751" s="325">
        <v>205.68339431215713</v>
      </c>
      <c r="W751" s="325">
        <v>275.1308521145503</v>
      </c>
      <c r="X751" s="3">
        <v>25.64509777694901</v>
      </c>
      <c r="Y751" s="325">
        <v>300.7759498914993</v>
      </c>
    </row>
    <row r="752" spans="1:25" ht="15">
      <c r="A752" s="321">
        <v>2020</v>
      </c>
      <c r="B752" s="5" t="s">
        <v>507</v>
      </c>
      <c r="C752" s="5" t="s">
        <v>174</v>
      </c>
      <c r="D752" s="5" t="s">
        <v>175</v>
      </c>
      <c r="E752" s="5" t="s">
        <v>306</v>
      </c>
      <c r="F752" s="5" t="s">
        <v>176</v>
      </c>
      <c r="G752" s="5" t="s">
        <v>180</v>
      </c>
      <c r="H752" s="3">
        <v>688.5617140185377</v>
      </c>
      <c r="I752" s="3">
        <v>26.095275352984345</v>
      </c>
      <c r="J752" s="325">
        <v>714.6569893715221</v>
      </c>
      <c r="K752" s="3">
        <v>44.789529581451625</v>
      </c>
      <c r="L752" s="3">
        <v>29.558827505580403</v>
      </c>
      <c r="M752" s="325">
        <v>74.34835708703203</v>
      </c>
      <c r="N752" s="3">
        <v>42.52498066286288</v>
      </c>
      <c r="O752" s="3">
        <v>121.6507090080587</v>
      </c>
      <c r="P752" s="3">
        <v>23.986998715451875</v>
      </c>
      <c r="Q752" s="3">
        <v>43.69873574044458</v>
      </c>
      <c r="R752" s="3">
        <v>39.446846222130816</v>
      </c>
      <c r="S752" s="3">
        <v>60.35221329092577</v>
      </c>
      <c r="T752" s="3">
        <v>79.0592331142715</v>
      </c>
      <c r="U752" s="3">
        <v>14.54370785849799</v>
      </c>
      <c r="V752" s="325">
        <v>425.26342461264414</v>
      </c>
      <c r="W752" s="325">
        <v>1214.2687710711982</v>
      </c>
      <c r="X752" s="3">
        <v>113.18265880502375</v>
      </c>
      <c r="Y752" s="325">
        <v>1327.451429876222</v>
      </c>
    </row>
    <row r="753" spans="1:25" ht="15">
      <c r="A753" s="321">
        <v>2020</v>
      </c>
      <c r="B753" s="5" t="s">
        <v>507</v>
      </c>
      <c r="C753" s="5" t="s">
        <v>174</v>
      </c>
      <c r="D753" s="5" t="s">
        <v>175</v>
      </c>
      <c r="E753" s="5" t="s">
        <v>307</v>
      </c>
      <c r="F753" s="5" t="s">
        <v>176</v>
      </c>
      <c r="G753" s="5" t="s">
        <v>181</v>
      </c>
      <c r="H753" s="3">
        <v>356.7374279445735</v>
      </c>
      <c r="I753" s="3">
        <v>0</v>
      </c>
      <c r="J753" s="325">
        <v>356.7374279445735</v>
      </c>
      <c r="K753" s="3">
        <v>24.91324881585307</v>
      </c>
      <c r="L753" s="3">
        <v>33.055918200276565</v>
      </c>
      <c r="M753" s="325">
        <v>57.96916701612963</v>
      </c>
      <c r="N753" s="3">
        <v>38.59626568518645</v>
      </c>
      <c r="O753" s="3">
        <v>115.96341484569098</v>
      </c>
      <c r="P753" s="3">
        <v>34.86518448227885</v>
      </c>
      <c r="Q753" s="3">
        <v>59.38214554866855</v>
      </c>
      <c r="R753" s="3">
        <v>50.53754166884413</v>
      </c>
      <c r="S753" s="3">
        <v>71.42045783296881</v>
      </c>
      <c r="T753" s="3">
        <v>126.25219109899072</v>
      </c>
      <c r="U753" s="3">
        <v>22.945131106255314</v>
      </c>
      <c r="V753" s="325">
        <v>519.9623322688838</v>
      </c>
      <c r="W753" s="325">
        <v>934.6689272295869</v>
      </c>
      <c r="X753" s="3">
        <v>87.1210038556456</v>
      </c>
      <c r="Y753" s="325">
        <v>1021.7899310852324</v>
      </c>
    </row>
    <row r="754" spans="1:25" ht="15">
      <c r="A754" s="321">
        <v>2020</v>
      </c>
      <c r="B754" s="5" t="s">
        <v>507</v>
      </c>
      <c r="C754" s="5" t="s">
        <v>174</v>
      </c>
      <c r="D754" s="5" t="s">
        <v>182</v>
      </c>
      <c r="E754" s="5" t="s">
        <v>308</v>
      </c>
      <c r="F754" s="5" t="s">
        <v>176</v>
      </c>
      <c r="G754" s="5" t="s">
        <v>183</v>
      </c>
      <c r="H754" s="3">
        <v>1.5865171534774312</v>
      </c>
      <c r="I754" s="3">
        <v>0</v>
      </c>
      <c r="J754" s="325">
        <v>1.5865171534774312</v>
      </c>
      <c r="K754" s="3">
        <v>0.3368831269675192</v>
      </c>
      <c r="L754" s="3">
        <v>2.3873499611105284</v>
      </c>
      <c r="M754" s="325">
        <v>2.724233088078048</v>
      </c>
      <c r="N754" s="3">
        <v>0.3683127328794349</v>
      </c>
      <c r="O754" s="3">
        <v>9.504864504426612</v>
      </c>
      <c r="P754" s="3">
        <v>1.6475554883210486</v>
      </c>
      <c r="Q754" s="3">
        <v>2.0048729726114627</v>
      </c>
      <c r="R754" s="3">
        <v>2.513815990639977</v>
      </c>
      <c r="S754" s="3">
        <v>6.082164143356405</v>
      </c>
      <c r="T754" s="3">
        <v>18.184783735601243</v>
      </c>
      <c r="U754" s="3">
        <v>1.2927596494495743</v>
      </c>
      <c r="V754" s="325">
        <v>41.59912921728576</v>
      </c>
      <c r="W754" s="325">
        <v>45.90987945884123</v>
      </c>
      <c r="X754" s="3">
        <v>4.27928506963564</v>
      </c>
      <c r="Y754" s="325">
        <v>50.18916452847687</v>
      </c>
    </row>
    <row r="755" spans="1:25" ht="15">
      <c r="A755" s="321">
        <v>2020</v>
      </c>
      <c r="B755" s="5" t="s">
        <v>507</v>
      </c>
      <c r="C755" s="5" t="s">
        <v>174</v>
      </c>
      <c r="D755" s="5" t="s">
        <v>175</v>
      </c>
      <c r="E755" s="5" t="s">
        <v>309</v>
      </c>
      <c r="F755" s="5" t="s">
        <v>176</v>
      </c>
      <c r="G755" s="5" t="s">
        <v>184</v>
      </c>
      <c r="H755" s="3">
        <v>51.58007185578874</v>
      </c>
      <c r="I755" s="3">
        <v>28.509513804232704</v>
      </c>
      <c r="J755" s="325">
        <v>80.08958566002144</v>
      </c>
      <c r="K755" s="3">
        <v>2.134755599664213</v>
      </c>
      <c r="L755" s="3">
        <v>8.974553173888488</v>
      </c>
      <c r="M755" s="325">
        <v>11.109308773552701</v>
      </c>
      <c r="N755" s="3">
        <v>7.968414818032769</v>
      </c>
      <c r="O755" s="3">
        <v>30.39878808129809</v>
      </c>
      <c r="P755" s="3">
        <v>4.20206560195112</v>
      </c>
      <c r="Q755" s="3">
        <v>9.214674643599002</v>
      </c>
      <c r="R755" s="3">
        <v>7.896596677664265</v>
      </c>
      <c r="S755" s="3">
        <v>17.553692153536318</v>
      </c>
      <c r="T755" s="3">
        <v>38.302376469251826</v>
      </c>
      <c r="U755" s="3">
        <v>2.798164910857187</v>
      </c>
      <c r="V755" s="325">
        <v>118.33477335619057</v>
      </c>
      <c r="W755" s="325">
        <v>209.5336677897647</v>
      </c>
      <c r="X755" s="3">
        <v>19.530748212105326</v>
      </c>
      <c r="Y755" s="325">
        <v>229.06441600187003</v>
      </c>
    </row>
    <row r="756" spans="1:25" ht="15">
      <c r="A756" s="321">
        <v>2020</v>
      </c>
      <c r="B756" s="5" t="s">
        <v>507</v>
      </c>
      <c r="C756" s="5" t="s">
        <v>174</v>
      </c>
      <c r="D756" s="5" t="s">
        <v>178</v>
      </c>
      <c r="E756" s="5" t="s">
        <v>310</v>
      </c>
      <c r="F756" s="5" t="s">
        <v>176</v>
      </c>
      <c r="G756" s="5" t="s">
        <v>185</v>
      </c>
      <c r="H756" s="3">
        <v>135.15103995969142</v>
      </c>
      <c r="I756" s="3">
        <v>0</v>
      </c>
      <c r="J756" s="325">
        <v>135.15103995969142</v>
      </c>
      <c r="K756" s="3">
        <v>6.665816951460652</v>
      </c>
      <c r="L756" s="3">
        <v>24.928737208285387</v>
      </c>
      <c r="M756" s="325">
        <v>31.59455415974604</v>
      </c>
      <c r="N756" s="3">
        <v>24.35030340211847</v>
      </c>
      <c r="O756" s="3">
        <v>91.06819312028975</v>
      </c>
      <c r="P756" s="3">
        <v>12.624272115077426</v>
      </c>
      <c r="Q756" s="3">
        <v>32.43859551960334</v>
      </c>
      <c r="R756" s="3">
        <v>25.89665089559039</v>
      </c>
      <c r="S756" s="3">
        <v>45.108790658946</v>
      </c>
      <c r="T756" s="3">
        <v>102.35574806142566</v>
      </c>
      <c r="U756" s="3">
        <v>9.411015679269715</v>
      </c>
      <c r="V756" s="325">
        <v>343.25356945232073</v>
      </c>
      <c r="W756" s="325">
        <v>509.99916357175823</v>
      </c>
      <c r="X756" s="3">
        <v>47.53730203443175</v>
      </c>
      <c r="Y756" s="325">
        <v>557.53646560619</v>
      </c>
    </row>
    <row r="757" spans="1:25" ht="15">
      <c r="A757" s="321">
        <v>2020</v>
      </c>
      <c r="B757" s="5" t="s">
        <v>507</v>
      </c>
      <c r="C757" s="5" t="s">
        <v>174</v>
      </c>
      <c r="D757" s="5" t="s">
        <v>178</v>
      </c>
      <c r="E757" s="5" t="s">
        <v>311</v>
      </c>
      <c r="F757" s="5" t="s">
        <v>176</v>
      </c>
      <c r="G757" s="5" t="s">
        <v>186</v>
      </c>
      <c r="H757" s="3">
        <v>70.52351858942136</v>
      </c>
      <c r="I757" s="3">
        <v>0</v>
      </c>
      <c r="J757" s="325">
        <v>70.52351858942136</v>
      </c>
      <c r="K757" s="3">
        <v>2.913820228336561</v>
      </c>
      <c r="L757" s="3">
        <v>10.581496722703445</v>
      </c>
      <c r="M757" s="325">
        <v>13.495316951040007</v>
      </c>
      <c r="N757" s="3">
        <v>19.998900808444798</v>
      </c>
      <c r="O757" s="3">
        <v>27.38945639387836</v>
      </c>
      <c r="P757" s="3">
        <v>5.808007012284878</v>
      </c>
      <c r="Q757" s="3">
        <v>14.773419025051778</v>
      </c>
      <c r="R757" s="3">
        <v>5.664663783198991</v>
      </c>
      <c r="S757" s="3">
        <v>19.665463749413988</v>
      </c>
      <c r="T757" s="3">
        <v>41.92604361350386</v>
      </c>
      <c r="U757" s="3">
        <v>3.5909163732107694</v>
      </c>
      <c r="V757" s="325">
        <v>138.81687075898742</v>
      </c>
      <c r="W757" s="325">
        <v>222.83570629944876</v>
      </c>
      <c r="X757" s="3">
        <v>20.77063852463036</v>
      </c>
      <c r="Y757" s="325">
        <v>243.60634482407912</v>
      </c>
    </row>
    <row r="758" spans="1:25" ht="15">
      <c r="A758" s="321">
        <v>2020</v>
      </c>
      <c r="B758" s="5" t="s">
        <v>507</v>
      </c>
      <c r="C758" s="5" t="s">
        <v>174</v>
      </c>
      <c r="D758" s="5" t="s">
        <v>178</v>
      </c>
      <c r="E758" s="5" t="s">
        <v>312</v>
      </c>
      <c r="F758" s="5" t="s">
        <v>176</v>
      </c>
      <c r="G758" s="5" t="s">
        <v>187</v>
      </c>
      <c r="H758" s="3">
        <v>48.14930362240821</v>
      </c>
      <c r="I758" s="3">
        <v>0</v>
      </c>
      <c r="J758" s="325">
        <v>48.14930362240821</v>
      </c>
      <c r="K758" s="3">
        <v>2.6651478179434696</v>
      </c>
      <c r="L758" s="3">
        <v>13.547570417581994</v>
      </c>
      <c r="M758" s="325">
        <v>16.212718235525465</v>
      </c>
      <c r="N758" s="3">
        <v>22.0660476610826</v>
      </c>
      <c r="O758" s="3">
        <v>53.980950305137355</v>
      </c>
      <c r="P758" s="3">
        <v>7.947080546536096</v>
      </c>
      <c r="Q758" s="3">
        <v>18.314996727025715</v>
      </c>
      <c r="R758" s="3">
        <v>9.808140854905568</v>
      </c>
      <c r="S758" s="3">
        <v>29.14117378785805</v>
      </c>
      <c r="T758" s="3">
        <v>57.631728014010086</v>
      </c>
      <c r="U758" s="3">
        <v>4.1463918538017595</v>
      </c>
      <c r="V758" s="325">
        <v>203.03650975035723</v>
      </c>
      <c r="W758" s="325">
        <v>267.3985316082909</v>
      </c>
      <c r="X758" s="3">
        <v>24.924363937389757</v>
      </c>
      <c r="Y758" s="325">
        <v>292.3228955456807</v>
      </c>
    </row>
    <row r="759" spans="1:25" ht="15">
      <c r="A759" s="321">
        <v>2020</v>
      </c>
      <c r="B759" s="5" t="s">
        <v>507</v>
      </c>
      <c r="C759" s="5" t="s">
        <v>174</v>
      </c>
      <c r="D759" s="5" t="s">
        <v>175</v>
      </c>
      <c r="E759" s="5" t="s">
        <v>313</v>
      </c>
      <c r="F759" s="5" t="s">
        <v>176</v>
      </c>
      <c r="G759" s="5" t="s">
        <v>188</v>
      </c>
      <c r="H759" s="3">
        <v>846.1668877745154</v>
      </c>
      <c r="I759" s="3">
        <v>0</v>
      </c>
      <c r="J759" s="325">
        <v>846.1668877745154</v>
      </c>
      <c r="K759" s="3">
        <v>32.27164948581249</v>
      </c>
      <c r="L759" s="3">
        <v>109.73926716372834</v>
      </c>
      <c r="M759" s="325">
        <v>142.01091664954083</v>
      </c>
      <c r="N759" s="3">
        <v>89.63881825608343</v>
      </c>
      <c r="O759" s="3">
        <v>350.0193744274738</v>
      </c>
      <c r="P759" s="3">
        <v>58.4936162018476</v>
      </c>
      <c r="Q759" s="3">
        <v>105.7252557270456</v>
      </c>
      <c r="R759" s="3">
        <v>81.6814959488046</v>
      </c>
      <c r="S759" s="3">
        <v>180.52361417597533</v>
      </c>
      <c r="T759" s="3">
        <v>416.0810624716041</v>
      </c>
      <c r="U759" s="3">
        <v>31.643117207591523</v>
      </c>
      <c r="V759" s="325">
        <v>1313.806354416426</v>
      </c>
      <c r="W759" s="325">
        <v>2301.9841588404825</v>
      </c>
      <c r="X759" s="3">
        <v>214.56920727259234</v>
      </c>
      <c r="Y759" s="325">
        <v>2516.553366113075</v>
      </c>
    </row>
    <row r="760" spans="1:25" ht="15">
      <c r="A760" s="319">
        <v>2020</v>
      </c>
      <c r="B760" s="316" t="s">
        <v>507</v>
      </c>
      <c r="C760" s="322" t="s">
        <v>174</v>
      </c>
      <c r="D760" s="322" t="s">
        <v>182</v>
      </c>
      <c r="E760" s="316" t="s">
        <v>314</v>
      </c>
      <c r="F760" s="322" t="s">
        <v>176</v>
      </c>
      <c r="G760" s="316" t="s">
        <v>189</v>
      </c>
      <c r="H760" s="320">
        <v>11.845459074523154</v>
      </c>
      <c r="I760" s="320">
        <v>0</v>
      </c>
      <c r="J760" s="325">
        <v>11.845459074523154</v>
      </c>
      <c r="K760" s="320">
        <v>0.7360361827467125</v>
      </c>
      <c r="L760" s="320">
        <v>4.119542142458274</v>
      </c>
      <c r="M760" s="325">
        <v>4.855578325204986</v>
      </c>
      <c r="N760" s="320">
        <v>7.757067918366207</v>
      </c>
      <c r="O760" s="320">
        <v>15.758960784502056</v>
      </c>
      <c r="P760" s="320">
        <v>1.6253419345432993</v>
      </c>
      <c r="Q760" s="320">
        <v>3.772340847104518</v>
      </c>
      <c r="R760" s="320">
        <v>3.10748898044586</v>
      </c>
      <c r="S760" s="320">
        <v>10.159739279586312</v>
      </c>
      <c r="T760" s="320">
        <v>21.220902681830456</v>
      </c>
      <c r="U760" s="320">
        <v>1.7252928763960005</v>
      </c>
      <c r="V760" s="325">
        <v>65.1271353027747</v>
      </c>
      <c r="W760" s="325">
        <v>81.82817270250284</v>
      </c>
      <c r="X760" s="320">
        <v>7.627248902609627</v>
      </c>
      <c r="Y760" s="325">
        <v>89.45542160511246</v>
      </c>
    </row>
    <row r="761" spans="1:25" ht="15">
      <c r="A761" s="323">
        <v>2021</v>
      </c>
      <c r="B761" s="323" t="s">
        <v>507</v>
      </c>
      <c r="C761" s="323"/>
      <c r="D761" s="323"/>
      <c r="E761" s="323"/>
      <c r="F761" s="323"/>
      <c r="G761" s="323" t="s">
        <v>508</v>
      </c>
      <c r="H761" s="235">
        <v>12090.80345043686</v>
      </c>
      <c r="I761" s="235">
        <v>6142.529374014528</v>
      </c>
      <c r="J761" s="325">
        <v>18233.33282445139</v>
      </c>
      <c r="K761" s="235">
        <v>25580.82286613124</v>
      </c>
      <c r="L761" s="235">
        <v>9436.825952771262</v>
      </c>
      <c r="M761" s="325">
        <v>35017.6488189025</v>
      </c>
      <c r="N761" s="235">
        <v>8875.090886508193</v>
      </c>
      <c r="O761" s="235">
        <v>31313.867848915936</v>
      </c>
      <c r="P761" s="235">
        <v>4636.47487805905</v>
      </c>
      <c r="Q761" s="235">
        <v>8531.899568094383</v>
      </c>
      <c r="R761" s="235">
        <v>14682.9654684808</v>
      </c>
      <c r="S761" s="235">
        <v>15249.145087504554</v>
      </c>
      <c r="T761" s="235">
        <v>20552.03865926659</v>
      </c>
      <c r="U761" s="235">
        <v>4617.008261970037</v>
      </c>
      <c r="V761" s="325">
        <v>108458.49065879955</v>
      </c>
      <c r="W761" s="325">
        <v>161709.47230215342</v>
      </c>
      <c r="X761" s="235">
        <v>16127.052443450317</v>
      </c>
      <c r="Y761" s="325">
        <v>177836.52474560376</v>
      </c>
    </row>
    <row r="762" spans="1:25" ht="15">
      <c r="A762" s="323">
        <v>2021</v>
      </c>
      <c r="B762" s="323" t="s">
        <v>507</v>
      </c>
      <c r="C762" s="323" t="s">
        <v>22</v>
      </c>
      <c r="D762" s="323" t="s">
        <v>23</v>
      </c>
      <c r="E762" s="323" t="s">
        <v>190</v>
      </c>
      <c r="F762" s="323" t="s">
        <v>24</v>
      </c>
      <c r="G762" s="323" t="s">
        <v>25</v>
      </c>
      <c r="H762" s="235">
        <v>51.60520122389042</v>
      </c>
      <c r="I762" s="235">
        <v>67.0451719358874</v>
      </c>
      <c r="J762" s="325">
        <v>118.65037315977781</v>
      </c>
      <c r="K762" s="235">
        <v>9434.508041030367</v>
      </c>
      <c r="L762" s="235">
        <v>3891.794581592245</v>
      </c>
      <c r="M762" s="325">
        <v>13326.302622622612</v>
      </c>
      <c r="N762" s="235">
        <v>5932.356574604086</v>
      </c>
      <c r="O762" s="235">
        <v>14092.637726683779</v>
      </c>
      <c r="P762" s="235">
        <v>2013.5533590753482</v>
      </c>
      <c r="Q762" s="235">
        <v>6316.987885798333</v>
      </c>
      <c r="R762" s="235">
        <v>6401.177969434279</v>
      </c>
      <c r="S762" s="235">
        <v>7074.797059463993</v>
      </c>
      <c r="T762" s="235">
        <v>9204.347798350747</v>
      </c>
      <c r="U762" s="235">
        <v>1951.466379903926</v>
      </c>
      <c r="V762" s="325">
        <v>52987.32475331449</v>
      </c>
      <c r="W762" s="325">
        <v>66432.27774909687</v>
      </c>
      <c r="X762" s="235">
        <v>6625.195246421421</v>
      </c>
      <c r="Y762" s="325">
        <v>73057.4729955183</v>
      </c>
    </row>
    <row r="763" spans="1:25" ht="15">
      <c r="A763" s="323">
        <v>2021</v>
      </c>
      <c r="B763" s="323" t="s">
        <v>507</v>
      </c>
      <c r="C763" s="323" t="s">
        <v>22</v>
      </c>
      <c r="D763" s="323" t="s">
        <v>26</v>
      </c>
      <c r="E763" s="323" t="s">
        <v>191</v>
      </c>
      <c r="F763" s="323" t="s">
        <v>24</v>
      </c>
      <c r="G763" s="323" t="s">
        <v>27</v>
      </c>
      <c r="H763" s="235">
        <v>107.08577720047934</v>
      </c>
      <c r="I763" s="235">
        <v>71.88447197575879</v>
      </c>
      <c r="J763" s="325">
        <v>178.97024917623813</v>
      </c>
      <c r="K763" s="235">
        <v>316.37220389225934</v>
      </c>
      <c r="L763" s="235">
        <v>230.86123918586281</v>
      </c>
      <c r="M763" s="325">
        <v>547.2334430781221</v>
      </c>
      <c r="N763" s="235">
        <v>25.807791553033372</v>
      </c>
      <c r="O763" s="235">
        <v>278.5809727657611</v>
      </c>
      <c r="P763" s="235">
        <v>20.80286388974041</v>
      </c>
      <c r="Q763" s="235">
        <v>11.271860172098819</v>
      </c>
      <c r="R763" s="235">
        <v>66.82387853423312</v>
      </c>
      <c r="S763" s="235">
        <v>78.87007406871807</v>
      </c>
      <c r="T763" s="235">
        <v>64.47282089426189</v>
      </c>
      <c r="U763" s="235">
        <v>25.321864830190982</v>
      </c>
      <c r="V763" s="325">
        <v>571.9521267080378</v>
      </c>
      <c r="W763" s="325">
        <v>1298.1558189623981</v>
      </c>
      <c r="X763" s="235">
        <v>129.46320752972989</v>
      </c>
      <c r="Y763" s="325">
        <v>1427.6190264921281</v>
      </c>
    </row>
    <row r="764" spans="1:25" ht="15">
      <c r="A764" s="323">
        <v>2021</v>
      </c>
      <c r="B764" s="323" t="s">
        <v>507</v>
      </c>
      <c r="C764" s="323" t="s">
        <v>22</v>
      </c>
      <c r="D764" s="323" t="s">
        <v>26</v>
      </c>
      <c r="E764" s="323" t="s">
        <v>192</v>
      </c>
      <c r="F764" s="323" t="s">
        <v>24</v>
      </c>
      <c r="G764" s="323" t="s">
        <v>28</v>
      </c>
      <c r="H764" s="235">
        <v>16.128737853854567</v>
      </c>
      <c r="I764" s="235">
        <v>23.734657789062226</v>
      </c>
      <c r="J764" s="325">
        <v>39.86339564291679</v>
      </c>
      <c r="K764" s="235">
        <v>787.9857604967384</v>
      </c>
      <c r="L764" s="235">
        <v>417.19642580085167</v>
      </c>
      <c r="M764" s="325">
        <v>1205.18218629759</v>
      </c>
      <c r="N764" s="235">
        <v>90.12089989654798</v>
      </c>
      <c r="O764" s="235">
        <v>1868.6596740332648</v>
      </c>
      <c r="P764" s="235">
        <v>317.0228410758885</v>
      </c>
      <c r="Q764" s="235">
        <v>194.0770706536726</v>
      </c>
      <c r="R764" s="235">
        <v>952.9941497712786</v>
      </c>
      <c r="S764" s="235">
        <v>770.214890710768</v>
      </c>
      <c r="T764" s="235">
        <v>1102.1920536002028</v>
      </c>
      <c r="U764" s="235">
        <v>312.4648319030153</v>
      </c>
      <c r="V764" s="325">
        <v>5607.746411644639</v>
      </c>
      <c r="W764" s="325">
        <v>6852.791993585146</v>
      </c>
      <c r="X764" s="235">
        <v>683.4190619217824</v>
      </c>
      <c r="Y764" s="325">
        <v>7536.2110555069285</v>
      </c>
    </row>
    <row r="765" spans="1:25" ht="15">
      <c r="A765" s="323">
        <v>2021</v>
      </c>
      <c r="B765" s="323" t="s">
        <v>507</v>
      </c>
      <c r="C765" s="323" t="s">
        <v>22</v>
      </c>
      <c r="D765" s="323" t="s">
        <v>29</v>
      </c>
      <c r="E765" s="323" t="s">
        <v>193</v>
      </c>
      <c r="F765" s="323" t="s">
        <v>24</v>
      </c>
      <c r="G765" s="323" t="s">
        <v>30</v>
      </c>
      <c r="H765" s="235">
        <v>62.9183571113956</v>
      </c>
      <c r="I765" s="235">
        <v>42.33494163478732</v>
      </c>
      <c r="J765" s="325">
        <v>105.25329874618292</v>
      </c>
      <c r="K765" s="235">
        <v>286.3447682638932</v>
      </c>
      <c r="L765" s="235">
        <v>97.33355182358349</v>
      </c>
      <c r="M765" s="325">
        <v>383.67832008747666</v>
      </c>
      <c r="N765" s="235">
        <v>121.49341366446193</v>
      </c>
      <c r="O765" s="235">
        <v>226.47044282110403</v>
      </c>
      <c r="P765" s="235">
        <v>47.47924445526767</v>
      </c>
      <c r="Q765" s="235">
        <v>31.669241297194038</v>
      </c>
      <c r="R765" s="235">
        <v>125.86327188585317</v>
      </c>
      <c r="S765" s="235">
        <v>129.84517887312478</v>
      </c>
      <c r="T765" s="235">
        <v>179.8369767855611</v>
      </c>
      <c r="U765" s="235">
        <v>45.067646305299085</v>
      </c>
      <c r="V765" s="325">
        <v>907.7254160878657</v>
      </c>
      <c r="W765" s="325">
        <v>1396.6570349215253</v>
      </c>
      <c r="X765" s="235">
        <v>139.28659173166645</v>
      </c>
      <c r="Y765" s="325">
        <v>1535.9436266531918</v>
      </c>
    </row>
    <row r="766" spans="1:25" ht="15">
      <c r="A766" s="323">
        <v>2021</v>
      </c>
      <c r="B766" s="323" t="s">
        <v>507</v>
      </c>
      <c r="C766" s="323" t="s">
        <v>22</v>
      </c>
      <c r="D766" s="323" t="s">
        <v>26</v>
      </c>
      <c r="E766" s="323" t="s">
        <v>194</v>
      </c>
      <c r="F766" s="323" t="s">
        <v>24</v>
      </c>
      <c r="G766" s="323" t="s">
        <v>31</v>
      </c>
      <c r="H766" s="235">
        <v>6.534240396835033</v>
      </c>
      <c r="I766" s="235">
        <v>4.5265176251844</v>
      </c>
      <c r="J766" s="325">
        <v>11.060758022019433</v>
      </c>
      <c r="K766" s="235">
        <v>501.9777196557527</v>
      </c>
      <c r="L766" s="235">
        <v>235.54357126755895</v>
      </c>
      <c r="M766" s="325">
        <v>737.5212909233117</v>
      </c>
      <c r="N766" s="235">
        <v>152.16992779817116</v>
      </c>
      <c r="O766" s="235">
        <v>252.85686606237127</v>
      </c>
      <c r="P766" s="235">
        <v>48.44449136254445</v>
      </c>
      <c r="Q766" s="235">
        <v>27.03022879814508</v>
      </c>
      <c r="R766" s="235">
        <v>129.70954126173206</v>
      </c>
      <c r="S766" s="235">
        <v>125.73944874656557</v>
      </c>
      <c r="T766" s="235">
        <v>124.10580127648943</v>
      </c>
      <c r="U766" s="235">
        <v>41.05928642765225</v>
      </c>
      <c r="V766" s="325">
        <v>901.1155917336713</v>
      </c>
      <c r="W766" s="325">
        <v>1649.6976406790022</v>
      </c>
      <c r="X766" s="235">
        <v>164.52196639016705</v>
      </c>
      <c r="Y766" s="325">
        <v>1814.2196070691693</v>
      </c>
    </row>
    <row r="767" spans="1:25" ht="15">
      <c r="A767" s="323">
        <v>2021</v>
      </c>
      <c r="B767" s="323" t="s">
        <v>507</v>
      </c>
      <c r="C767" s="323" t="s">
        <v>22</v>
      </c>
      <c r="D767" s="323" t="s">
        <v>29</v>
      </c>
      <c r="E767" s="323" t="s">
        <v>195</v>
      </c>
      <c r="F767" s="323" t="s">
        <v>24</v>
      </c>
      <c r="G767" s="323" t="s">
        <v>32</v>
      </c>
      <c r="H767" s="235">
        <v>29.02048174276586</v>
      </c>
      <c r="I767" s="235">
        <v>0</v>
      </c>
      <c r="J767" s="325">
        <v>29.02048174276586</v>
      </c>
      <c r="K767" s="235">
        <v>2152.332405485248</v>
      </c>
      <c r="L767" s="235">
        <v>412.8345635175642</v>
      </c>
      <c r="M767" s="325">
        <v>2565.166969002812</v>
      </c>
      <c r="N767" s="235">
        <v>413.9358804950702</v>
      </c>
      <c r="O767" s="235">
        <v>2106.5232850420384</v>
      </c>
      <c r="P767" s="235">
        <v>374.004140910924</v>
      </c>
      <c r="Q767" s="235">
        <v>571.695868263103</v>
      </c>
      <c r="R767" s="235">
        <v>1482.4225458591484</v>
      </c>
      <c r="S767" s="235">
        <v>1058.742559410521</v>
      </c>
      <c r="T767" s="235">
        <v>1228.3860519285975</v>
      </c>
      <c r="U767" s="235">
        <v>417.2335349787901</v>
      </c>
      <c r="V767" s="325">
        <v>7652.943866888192</v>
      </c>
      <c r="W767" s="325">
        <v>10247.13131763377</v>
      </c>
      <c r="X767" s="235">
        <v>1021.9316271444005</v>
      </c>
      <c r="Y767" s="325">
        <v>11269.06294477817</v>
      </c>
    </row>
    <row r="768" spans="1:25" ht="15">
      <c r="A768" s="323">
        <v>2021</v>
      </c>
      <c r="B768" s="323" t="s">
        <v>507</v>
      </c>
      <c r="C768" s="323" t="s">
        <v>22</v>
      </c>
      <c r="D768" s="323" t="s">
        <v>26</v>
      </c>
      <c r="E768" s="323" t="s">
        <v>196</v>
      </c>
      <c r="F768" s="323" t="s">
        <v>24</v>
      </c>
      <c r="G768" s="323" t="s">
        <v>33</v>
      </c>
      <c r="H768" s="235">
        <v>121.41752916129728</v>
      </c>
      <c r="I768" s="235">
        <v>154.20934579496424</v>
      </c>
      <c r="J768" s="325">
        <v>275.62687495626153</v>
      </c>
      <c r="K768" s="235">
        <v>1248.5728432852666</v>
      </c>
      <c r="L768" s="235">
        <v>541.9321143089473</v>
      </c>
      <c r="M768" s="325">
        <v>1790.504957594214</v>
      </c>
      <c r="N768" s="235">
        <v>69.71283401030668</v>
      </c>
      <c r="O768" s="235">
        <v>397.18287402087145</v>
      </c>
      <c r="P768" s="235">
        <v>38.58841112189486</v>
      </c>
      <c r="Q768" s="235">
        <v>27.55486315055495</v>
      </c>
      <c r="R768" s="235">
        <v>118.67557359770696</v>
      </c>
      <c r="S768" s="235">
        <v>127.00351913845165</v>
      </c>
      <c r="T768" s="235">
        <v>121.29568544070919</v>
      </c>
      <c r="U768" s="235">
        <v>37.55300393488186</v>
      </c>
      <c r="V768" s="325">
        <v>937.5667644153776</v>
      </c>
      <c r="W768" s="325">
        <v>3003.698596965853</v>
      </c>
      <c r="X768" s="235">
        <v>299.5545289213178</v>
      </c>
      <c r="Y768" s="325">
        <v>3303.253125887171</v>
      </c>
    </row>
    <row r="769" spans="1:25" ht="15">
      <c r="A769" s="323">
        <v>2021</v>
      </c>
      <c r="B769" s="323" t="s">
        <v>507</v>
      </c>
      <c r="C769" s="323" t="s">
        <v>22</v>
      </c>
      <c r="D769" s="323" t="s">
        <v>29</v>
      </c>
      <c r="E769" s="323" t="s">
        <v>197</v>
      </c>
      <c r="F769" s="323" t="s">
        <v>24</v>
      </c>
      <c r="G769" s="323" t="s">
        <v>34</v>
      </c>
      <c r="H769" s="235">
        <v>1.0228163049889094</v>
      </c>
      <c r="I769" s="235">
        <v>0</v>
      </c>
      <c r="J769" s="325">
        <v>1.0228163049889094</v>
      </c>
      <c r="K769" s="235">
        <v>2857.418283688604</v>
      </c>
      <c r="L769" s="235">
        <v>597.0859693474017</v>
      </c>
      <c r="M769" s="325">
        <v>3454.5042530360056</v>
      </c>
      <c r="N769" s="235">
        <v>153.80163919160427</v>
      </c>
      <c r="O769" s="235">
        <v>2066.7154284210205</v>
      </c>
      <c r="P769" s="235">
        <v>291.7299704956738</v>
      </c>
      <c r="Q769" s="235">
        <v>273.9856699237138</v>
      </c>
      <c r="R769" s="235">
        <v>916.165642359593</v>
      </c>
      <c r="S769" s="235">
        <v>830.3590123301298</v>
      </c>
      <c r="T769" s="235">
        <v>872.1644857726553</v>
      </c>
      <c r="U769" s="235">
        <v>264.4542357016039</v>
      </c>
      <c r="V769" s="325">
        <v>5669.376084195994</v>
      </c>
      <c r="W769" s="325">
        <v>9124.903153536989</v>
      </c>
      <c r="X769" s="235">
        <v>910.0134308986709</v>
      </c>
      <c r="Y769" s="325">
        <v>10034.91658443566</v>
      </c>
    </row>
    <row r="770" spans="1:25" ht="15">
      <c r="A770" s="323">
        <v>2021</v>
      </c>
      <c r="B770" s="323" t="s">
        <v>507</v>
      </c>
      <c r="C770" s="323" t="s">
        <v>22</v>
      </c>
      <c r="D770" s="323" t="s">
        <v>29</v>
      </c>
      <c r="E770" s="323" t="s">
        <v>198</v>
      </c>
      <c r="F770" s="323" t="s">
        <v>24</v>
      </c>
      <c r="G770" s="323" t="s">
        <v>35</v>
      </c>
      <c r="H770" s="235">
        <v>8.004142737713234</v>
      </c>
      <c r="I770" s="235">
        <v>0</v>
      </c>
      <c r="J770" s="325">
        <v>8.004142737713234</v>
      </c>
      <c r="K770" s="235">
        <v>1014.4654114826897</v>
      </c>
      <c r="L770" s="235">
        <v>170.88040326041573</v>
      </c>
      <c r="M770" s="325">
        <v>1185.3458147431054</v>
      </c>
      <c r="N770" s="235">
        <v>105.97234474293013</v>
      </c>
      <c r="O770" s="235">
        <v>334.7776383167301</v>
      </c>
      <c r="P770" s="235">
        <v>67.65271982108617</v>
      </c>
      <c r="Q770" s="235">
        <v>30.976149387260623</v>
      </c>
      <c r="R770" s="235">
        <v>216.48889847062517</v>
      </c>
      <c r="S770" s="235">
        <v>164.87696418312026</v>
      </c>
      <c r="T770" s="235">
        <v>136.58862128782462</v>
      </c>
      <c r="U770" s="235">
        <v>54.097407125789786</v>
      </c>
      <c r="V770" s="325">
        <v>1111.4307433353667</v>
      </c>
      <c r="W770" s="325">
        <v>2304.7807008161853</v>
      </c>
      <c r="X770" s="235">
        <v>229.85245516888526</v>
      </c>
      <c r="Y770" s="325">
        <v>2534.6331559850705</v>
      </c>
    </row>
    <row r="771" spans="1:25" ht="15">
      <c r="A771" s="323">
        <v>2021</v>
      </c>
      <c r="B771" s="323" t="s">
        <v>507</v>
      </c>
      <c r="C771" s="323" t="s">
        <v>22</v>
      </c>
      <c r="D771" s="323" t="s">
        <v>29</v>
      </c>
      <c r="E771" s="323" t="s">
        <v>199</v>
      </c>
      <c r="F771" s="323" t="s">
        <v>24</v>
      </c>
      <c r="G771" s="323" t="s">
        <v>36</v>
      </c>
      <c r="H771" s="235">
        <v>7.052988749477941</v>
      </c>
      <c r="I771" s="235">
        <v>0</v>
      </c>
      <c r="J771" s="325">
        <v>7.052988749477941</v>
      </c>
      <c r="K771" s="235">
        <v>1228.0959193142605</v>
      </c>
      <c r="L771" s="235">
        <v>159.8736908200001</v>
      </c>
      <c r="M771" s="325">
        <v>1387.9696101342606</v>
      </c>
      <c r="N771" s="235">
        <v>68.48058158908073</v>
      </c>
      <c r="O771" s="235">
        <v>767.9085631628398</v>
      </c>
      <c r="P771" s="235">
        <v>116.47348487655144</v>
      </c>
      <c r="Q771" s="235">
        <v>100.15051433640511</v>
      </c>
      <c r="R771" s="235">
        <v>384.67838570993575</v>
      </c>
      <c r="S771" s="235">
        <v>344.21294824098504</v>
      </c>
      <c r="T771" s="235">
        <v>486.06399153832456</v>
      </c>
      <c r="U771" s="235">
        <v>99.28625727042544</v>
      </c>
      <c r="V771" s="325">
        <v>2367.2547267245477</v>
      </c>
      <c r="W771" s="325">
        <v>3762.2773256082864</v>
      </c>
      <c r="X771" s="235">
        <v>375.2064914510322</v>
      </c>
      <c r="Y771" s="325">
        <v>4137.483817059318</v>
      </c>
    </row>
    <row r="772" spans="1:25" ht="15">
      <c r="A772" s="323">
        <v>2021</v>
      </c>
      <c r="B772" s="323" t="s">
        <v>507</v>
      </c>
      <c r="C772" s="323" t="s">
        <v>37</v>
      </c>
      <c r="D772" s="323" t="s">
        <v>38</v>
      </c>
      <c r="E772" s="323" t="s">
        <v>200</v>
      </c>
      <c r="F772" s="323" t="s">
        <v>39</v>
      </c>
      <c r="G772" s="323" t="s">
        <v>40</v>
      </c>
      <c r="H772" s="235">
        <v>48.110044489168516</v>
      </c>
      <c r="I772" s="235">
        <v>32.29533381218873</v>
      </c>
      <c r="J772" s="325">
        <v>80.40537830135725</v>
      </c>
      <c r="K772" s="235">
        <v>10.535270341613094</v>
      </c>
      <c r="L772" s="235">
        <v>14.131168518478793</v>
      </c>
      <c r="M772" s="325">
        <v>24.666438860091887</v>
      </c>
      <c r="N772" s="235">
        <v>24.276705267349865</v>
      </c>
      <c r="O772" s="235">
        <v>99.05852864113763</v>
      </c>
      <c r="P772" s="235">
        <v>14.133826811456961</v>
      </c>
      <c r="Q772" s="235">
        <v>5.914550874142481</v>
      </c>
      <c r="R772" s="235">
        <v>29.509106909633722</v>
      </c>
      <c r="S772" s="235">
        <v>42.09990308904369</v>
      </c>
      <c r="T772" s="235">
        <v>86.09298178734831</v>
      </c>
      <c r="U772" s="235">
        <v>16.681070200722665</v>
      </c>
      <c r="V772" s="325">
        <v>317.76667358083535</v>
      </c>
      <c r="W772" s="325">
        <v>422.8384907422845</v>
      </c>
      <c r="X772" s="235">
        <v>42.169072833090915</v>
      </c>
      <c r="Y772" s="325">
        <v>465.0075635753754</v>
      </c>
    </row>
    <row r="773" spans="1:25" ht="15">
      <c r="A773" s="323">
        <v>2021</v>
      </c>
      <c r="B773" s="323" t="s">
        <v>507</v>
      </c>
      <c r="C773" s="323" t="s">
        <v>37</v>
      </c>
      <c r="D773" s="323" t="s">
        <v>38</v>
      </c>
      <c r="E773" s="323" t="s">
        <v>201</v>
      </c>
      <c r="F773" s="323" t="s">
        <v>39</v>
      </c>
      <c r="G773" s="323" t="s">
        <v>41</v>
      </c>
      <c r="H773" s="235">
        <v>702.9737046499499</v>
      </c>
      <c r="I773" s="235">
        <v>471.9220119074423</v>
      </c>
      <c r="J773" s="325">
        <v>1174.8957165573922</v>
      </c>
      <c r="K773" s="235">
        <v>22.629110414772175</v>
      </c>
      <c r="L773" s="235">
        <v>51.99532452357872</v>
      </c>
      <c r="M773" s="325">
        <v>74.62443493835089</v>
      </c>
      <c r="N773" s="235">
        <v>58.05440363283854</v>
      </c>
      <c r="O773" s="235">
        <v>400.7128577553023</v>
      </c>
      <c r="P773" s="235">
        <v>37.00226772978489</v>
      </c>
      <c r="Q773" s="235">
        <v>27.777548269176346</v>
      </c>
      <c r="R773" s="235">
        <v>81.59964900287893</v>
      </c>
      <c r="S773" s="235">
        <v>134.31135144417985</v>
      </c>
      <c r="T773" s="235">
        <v>250.96236336809199</v>
      </c>
      <c r="U773" s="235">
        <v>37.20408010925019</v>
      </c>
      <c r="V773" s="325">
        <v>1027.624521311503</v>
      </c>
      <c r="W773" s="325">
        <v>2277.144672807246</v>
      </c>
      <c r="X773" s="235">
        <v>227.0963539542572</v>
      </c>
      <c r="Y773" s="325">
        <v>2504.2410267615032</v>
      </c>
    </row>
    <row r="774" spans="1:25" ht="15">
      <c r="A774" s="323">
        <v>2021</v>
      </c>
      <c r="B774" s="323" t="s">
        <v>507</v>
      </c>
      <c r="C774" s="323" t="s">
        <v>37</v>
      </c>
      <c r="D774" s="323" t="s">
        <v>38</v>
      </c>
      <c r="E774" s="323" t="s">
        <v>202</v>
      </c>
      <c r="F774" s="323" t="s">
        <v>39</v>
      </c>
      <c r="G774" s="323" t="s">
        <v>42</v>
      </c>
      <c r="H774" s="235">
        <v>413.8391428107151</v>
      </c>
      <c r="I774" s="235">
        <v>277.8213119668568</v>
      </c>
      <c r="J774" s="325">
        <v>691.6604547775719</v>
      </c>
      <c r="K774" s="235">
        <v>16.166216124885068</v>
      </c>
      <c r="L774" s="235">
        <v>16.50320679761417</v>
      </c>
      <c r="M774" s="325">
        <v>32.66942292249924</v>
      </c>
      <c r="N774" s="235">
        <v>28.309369507176083</v>
      </c>
      <c r="O774" s="235">
        <v>166.07058027563488</v>
      </c>
      <c r="P774" s="235">
        <v>18.427080999474942</v>
      </c>
      <c r="Q774" s="235">
        <v>9.956555750409747</v>
      </c>
      <c r="R774" s="235">
        <v>47.92332024341181</v>
      </c>
      <c r="S774" s="235">
        <v>62.04227232389887</v>
      </c>
      <c r="T774" s="235">
        <v>105.00601628819332</v>
      </c>
      <c r="U774" s="235">
        <v>24.884743722538776</v>
      </c>
      <c r="V774" s="325">
        <v>462.6199391107384</v>
      </c>
      <c r="W774" s="325">
        <v>1186.9498168108096</v>
      </c>
      <c r="X774" s="235">
        <v>118.37279332459221</v>
      </c>
      <c r="Y774" s="325">
        <v>1305.3226101354019</v>
      </c>
    </row>
    <row r="775" spans="1:25" ht="15">
      <c r="A775" s="323">
        <v>2021</v>
      </c>
      <c r="B775" s="323" t="s">
        <v>507</v>
      </c>
      <c r="C775" s="323" t="s">
        <v>37</v>
      </c>
      <c r="D775" s="323" t="s">
        <v>38</v>
      </c>
      <c r="E775" s="323" t="s">
        <v>203</v>
      </c>
      <c r="F775" s="323" t="s">
        <v>39</v>
      </c>
      <c r="G775" s="323" t="s">
        <v>43</v>
      </c>
      <c r="H775" s="235">
        <v>52.1839114834582</v>
      </c>
      <c r="I775" s="235">
        <v>35.030183360064015</v>
      </c>
      <c r="J775" s="325">
        <v>87.21409484352222</v>
      </c>
      <c r="K775" s="235">
        <v>5.8196925774948465</v>
      </c>
      <c r="L775" s="235">
        <v>11.55306298054276</v>
      </c>
      <c r="M775" s="325">
        <v>17.372755558037607</v>
      </c>
      <c r="N775" s="235">
        <v>16.90967507663214</v>
      </c>
      <c r="O775" s="235">
        <v>79.64601415624368</v>
      </c>
      <c r="P775" s="235">
        <v>7.15832565587468</v>
      </c>
      <c r="Q775" s="235">
        <v>4.133621059506225</v>
      </c>
      <c r="R775" s="235">
        <v>18.343204538538032</v>
      </c>
      <c r="S775" s="235">
        <v>27.16212625469739</v>
      </c>
      <c r="T775" s="235">
        <v>54.75804069694233</v>
      </c>
      <c r="U775" s="235">
        <v>9.729929629378228</v>
      </c>
      <c r="V775" s="325">
        <v>217.8409370678127</v>
      </c>
      <c r="W775" s="325">
        <v>322.4277874693725</v>
      </c>
      <c r="X775" s="235">
        <v>32.15525821535305</v>
      </c>
      <c r="Y775" s="325">
        <v>354.58304568472556</v>
      </c>
    </row>
    <row r="776" spans="1:25" ht="15">
      <c r="A776" s="323">
        <v>2021</v>
      </c>
      <c r="B776" s="323" t="s">
        <v>507</v>
      </c>
      <c r="C776" s="323" t="s">
        <v>37</v>
      </c>
      <c r="D776" s="323" t="s">
        <v>38</v>
      </c>
      <c r="E776" s="323" t="s">
        <v>204</v>
      </c>
      <c r="F776" s="323" t="s">
        <v>39</v>
      </c>
      <c r="G776" s="323" t="s">
        <v>44</v>
      </c>
      <c r="H776" s="235">
        <v>40.491348880028454</v>
      </c>
      <c r="I776" s="235">
        <v>27.181162178718637</v>
      </c>
      <c r="J776" s="325">
        <v>67.67251105874709</v>
      </c>
      <c r="K776" s="235">
        <v>8.814770098805404</v>
      </c>
      <c r="L776" s="235">
        <v>11.273888284319039</v>
      </c>
      <c r="M776" s="325">
        <v>20.088658383124443</v>
      </c>
      <c r="N776" s="235">
        <v>11.809150917509136</v>
      </c>
      <c r="O776" s="235">
        <v>88.93471769579806</v>
      </c>
      <c r="P776" s="235">
        <v>15.283532631962325</v>
      </c>
      <c r="Q776" s="235">
        <v>7.587508626440563</v>
      </c>
      <c r="R776" s="235">
        <v>29.47768245218817</v>
      </c>
      <c r="S776" s="235">
        <v>36.378965925926245</v>
      </c>
      <c r="T776" s="235">
        <v>66.816564896665</v>
      </c>
      <c r="U776" s="235">
        <v>13.4430991818365</v>
      </c>
      <c r="V776" s="325">
        <v>269.731222328326</v>
      </c>
      <c r="W776" s="325">
        <v>357.4923917701975</v>
      </c>
      <c r="X776" s="235">
        <v>35.65220062953411</v>
      </c>
      <c r="Y776" s="325">
        <v>393.1445923997316</v>
      </c>
    </row>
    <row r="777" spans="1:25" ht="15">
      <c r="A777" s="323">
        <v>2021</v>
      </c>
      <c r="B777" s="323" t="s">
        <v>507</v>
      </c>
      <c r="C777" s="323" t="s">
        <v>37</v>
      </c>
      <c r="D777" s="323" t="s">
        <v>38</v>
      </c>
      <c r="E777" s="323" t="s">
        <v>205</v>
      </c>
      <c r="F777" s="323" t="s">
        <v>39</v>
      </c>
      <c r="G777" s="323" t="s">
        <v>45</v>
      </c>
      <c r="H777" s="235">
        <v>77.81457619096881</v>
      </c>
      <c r="I777" s="235">
        <v>56.712933053975746</v>
      </c>
      <c r="J777" s="325">
        <v>134.52750924494455</v>
      </c>
      <c r="K777" s="235">
        <v>7.755473200120818</v>
      </c>
      <c r="L777" s="235">
        <v>9.982694316977344</v>
      </c>
      <c r="M777" s="325">
        <v>17.738167517098162</v>
      </c>
      <c r="N777" s="235">
        <v>28.646617922659523</v>
      </c>
      <c r="O777" s="235">
        <v>62.1796628160789</v>
      </c>
      <c r="P777" s="235">
        <v>6.405648722466547</v>
      </c>
      <c r="Q777" s="235">
        <v>3.240656311727392</v>
      </c>
      <c r="R777" s="235">
        <v>14.813494654899538</v>
      </c>
      <c r="S777" s="235">
        <v>29.05072028161584</v>
      </c>
      <c r="T777" s="235">
        <v>74.71083267774894</v>
      </c>
      <c r="U777" s="235">
        <v>6.3221582109265775</v>
      </c>
      <c r="V777" s="325">
        <v>225.36979159812327</v>
      </c>
      <c r="W777" s="325">
        <v>377.635468360166</v>
      </c>
      <c r="X777" s="235">
        <v>37.66104060603147</v>
      </c>
      <c r="Y777" s="325">
        <v>415.29650896619745</v>
      </c>
    </row>
    <row r="778" spans="1:25" ht="15">
      <c r="A778" s="323">
        <v>2021</v>
      </c>
      <c r="B778" s="323" t="s">
        <v>507</v>
      </c>
      <c r="C778" s="323" t="s">
        <v>46</v>
      </c>
      <c r="D778" s="323" t="s">
        <v>47</v>
      </c>
      <c r="E778" s="323" t="s">
        <v>206</v>
      </c>
      <c r="F778" s="323" t="s">
        <v>48</v>
      </c>
      <c r="G778" s="323" t="s">
        <v>49</v>
      </c>
      <c r="H778" s="235">
        <v>6.4617551080939775</v>
      </c>
      <c r="I778" s="235">
        <v>4.337643694767315</v>
      </c>
      <c r="J778" s="325">
        <v>10.799398802861292</v>
      </c>
      <c r="K778" s="235">
        <v>2.438856050395865</v>
      </c>
      <c r="L778" s="235">
        <v>1.6841213003027877</v>
      </c>
      <c r="M778" s="325">
        <v>4.122977350698653</v>
      </c>
      <c r="N778" s="235">
        <v>11.53087206998717</v>
      </c>
      <c r="O778" s="235">
        <v>8.31497712406714</v>
      </c>
      <c r="P778" s="235">
        <v>1.4978619688018537</v>
      </c>
      <c r="Q778" s="235">
        <v>0.9740670488530736</v>
      </c>
      <c r="R778" s="235">
        <v>5.720667025239035</v>
      </c>
      <c r="S778" s="235">
        <v>7.381785067591523</v>
      </c>
      <c r="T778" s="235">
        <v>9.875604586359941</v>
      </c>
      <c r="U778" s="235">
        <v>2.0225247476607677</v>
      </c>
      <c r="V778" s="325">
        <v>47.3183596385605</v>
      </c>
      <c r="W778" s="325">
        <v>62.24073579212045</v>
      </c>
      <c r="X778" s="235">
        <v>6.207178812400932</v>
      </c>
      <c r="Y778" s="325">
        <v>68.44791460452137</v>
      </c>
    </row>
    <row r="779" spans="1:25" ht="15">
      <c r="A779" s="323">
        <v>2021</v>
      </c>
      <c r="B779" s="323" t="s">
        <v>507</v>
      </c>
      <c r="C779" s="323" t="s">
        <v>46</v>
      </c>
      <c r="D779" s="323" t="s">
        <v>47</v>
      </c>
      <c r="E779" s="323" t="s">
        <v>207</v>
      </c>
      <c r="F779" s="323" t="s">
        <v>48</v>
      </c>
      <c r="G779" s="323" t="s">
        <v>50</v>
      </c>
      <c r="H779" s="235">
        <v>23.940694942703328</v>
      </c>
      <c r="I779" s="235">
        <v>19.554262202272422</v>
      </c>
      <c r="J779" s="325">
        <v>43.49495714497575</v>
      </c>
      <c r="K779" s="235">
        <v>4.369149278508979</v>
      </c>
      <c r="L779" s="235">
        <v>3.7091682382743665</v>
      </c>
      <c r="M779" s="325">
        <v>8.078317516783345</v>
      </c>
      <c r="N779" s="235">
        <v>2.138474997567988</v>
      </c>
      <c r="O779" s="235">
        <v>20.564622379747235</v>
      </c>
      <c r="P779" s="235">
        <v>2.398017758446382</v>
      </c>
      <c r="Q779" s="235">
        <v>1.8447112374210284</v>
      </c>
      <c r="R779" s="235">
        <v>10.17304718609801</v>
      </c>
      <c r="S779" s="235">
        <v>12.129567815231814</v>
      </c>
      <c r="T779" s="235">
        <v>27.646578170841256</v>
      </c>
      <c r="U779" s="235">
        <v>4.662352995701037</v>
      </c>
      <c r="V779" s="325">
        <v>81.55737254105476</v>
      </c>
      <c r="W779" s="325">
        <v>133.13064720281386</v>
      </c>
      <c r="X779" s="235">
        <v>13.27692743476766</v>
      </c>
      <c r="Y779" s="325">
        <v>146.40757463758152</v>
      </c>
    </row>
    <row r="780" spans="1:25" ht="15">
      <c r="A780" s="323">
        <v>2021</v>
      </c>
      <c r="B780" s="323" t="s">
        <v>507</v>
      </c>
      <c r="C780" s="323" t="s">
        <v>46</v>
      </c>
      <c r="D780" s="323" t="s">
        <v>51</v>
      </c>
      <c r="E780" s="323" t="s">
        <v>208</v>
      </c>
      <c r="F780" s="323" t="s">
        <v>48</v>
      </c>
      <c r="G780" s="323" t="s">
        <v>52</v>
      </c>
      <c r="H780" s="235">
        <v>30.713406334831436</v>
      </c>
      <c r="I780" s="235">
        <v>58.2422312908524</v>
      </c>
      <c r="J780" s="325">
        <v>88.95563762568383</v>
      </c>
      <c r="K780" s="235">
        <v>35.56791049331362</v>
      </c>
      <c r="L780" s="235">
        <v>26.794380818337046</v>
      </c>
      <c r="M780" s="325">
        <v>62.362291311650665</v>
      </c>
      <c r="N780" s="235">
        <v>73.91731899807371</v>
      </c>
      <c r="O780" s="235">
        <v>191.6915590580536</v>
      </c>
      <c r="P780" s="235">
        <v>29.246380300120084</v>
      </c>
      <c r="Q780" s="235">
        <v>24.49706667519591</v>
      </c>
      <c r="R780" s="235">
        <v>64.10022000267469</v>
      </c>
      <c r="S780" s="235">
        <v>80.51170479328694</v>
      </c>
      <c r="T780" s="235">
        <v>89.54261474827497</v>
      </c>
      <c r="U780" s="235">
        <v>25.767856122946647</v>
      </c>
      <c r="V780" s="325">
        <v>579.2747206986267</v>
      </c>
      <c r="W780" s="325">
        <v>730.5926496359612</v>
      </c>
      <c r="X780" s="235">
        <v>72.86095123397152</v>
      </c>
      <c r="Y780" s="325">
        <v>803.4536008699326</v>
      </c>
    </row>
    <row r="781" spans="1:25" ht="15">
      <c r="A781" s="323">
        <v>2021</v>
      </c>
      <c r="B781" s="323" t="s">
        <v>507</v>
      </c>
      <c r="C781" s="323" t="s">
        <v>46</v>
      </c>
      <c r="D781" s="323" t="s">
        <v>51</v>
      </c>
      <c r="E781" s="323" t="s">
        <v>209</v>
      </c>
      <c r="F781" s="323" t="s">
        <v>48</v>
      </c>
      <c r="G781" s="323" t="s">
        <v>53</v>
      </c>
      <c r="H781" s="235">
        <v>2.021520873852734</v>
      </c>
      <c r="I781" s="235">
        <v>134.71300676219832</v>
      </c>
      <c r="J781" s="325">
        <v>136.73452763605104</v>
      </c>
      <c r="K781" s="235">
        <v>33.464313817240615</v>
      </c>
      <c r="L781" s="235">
        <v>22.73488993067936</v>
      </c>
      <c r="M781" s="325">
        <v>56.199203747919974</v>
      </c>
      <c r="N781" s="235">
        <v>67.16357485956706</v>
      </c>
      <c r="O781" s="235">
        <v>57.918041026939754</v>
      </c>
      <c r="P781" s="235">
        <v>10.019385690482643</v>
      </c>
      <c r="Q781" s="235">
        <v>5.496488761678529</v>
      </c>
      <c r="R781" s="235">
        <v>30.199166584037183</v>
      </c>
      <c r="S781" s="235">
        <v>108.27431830026879</v>
      </c>
      <c r="T781" s="235">
        <v>61.67759963737555</v>
      </c>
      <c r="U781" s="235">
        <v>15.860910761329631</v>
      </c>
      <c r="V781" s="325">
        <v>356.6094856216792</v>
      </c>
      <c r="W781" s="325">
        <v>549.5432170056501</v>
      </c>
      <c r="X781" s="235">
        <v>54.80515244050117</v>
      </c>
      <c r="Y781" s="325">
        <v>604.3483694461513</v>
      </c>
    </row>
    <row r="782" spans="1:25" ht="15">
      <c r="A782" s="323">
        <v>2021</v>
      </c>
      <c r="B782" s="323" t="s">
        <v>507</v>
      </c>
      <c r="C782" s="323" t="s">
        <v>46</v>
      </c>
      <c r="D782" s="323" t="s">
        <v>51</v>
      </c>
      <c r="E782" s="323" t="s">
        <v>210</v>
      </c>
      <c r="F782" s="323" t="s">
        <v>48</v>
      </c>
      <c r="G782" s="323" t="s">
        <v>54</v>
      </c>
      <c r="H782" s="235">
        <v>4.021990455032028</v>
      </c>
      <c r="I782" s="235">
        <v>14.250104284390126</v>
      </c>
      <c r="J782" s="325">
        <v>18.272094739422155</v>
      </c>
      <c r="K782" s="235">
        <v>12.557589213114165</v>
      </c>
      <c r="L782" s="235">
        <v>15.45831053101511</v>
      </c>
      <c r="M782" s="325">
        <v>28.015899744129275</v>
      </c>
      <c r="N782" s="235">
        <v>10.26699774066339</v>
      </c>
      <c r="O782" s="235">
        <v>87.07248846545525</v>
      </c>
      <c r="P782" s="235">
        <v>5.356832225838521</v>
      </c>
      <c r="Q782" s="235">
        <v>2.510719113145998</v>
      </c>
      <c r="R782" s="235">
        <v>17.199900719889794</v>
      </c>
      <c r="S782" s="235">
        <v>25.635078242424417</v>
      </c>
      <c r="T782" s="235">
        <v>32.42256961847909</v>
      </c>
      <c r="U782" s="235">
        <v>6.858937201832673</v>
      </c>
      <c r="V782" s="325">
        <v>187.32352332772913</v>
      </c>
      <c r="W782" s="325">
        <v>233.61151781128058</v>
      </c>
      <c r="X782" s="235">
        <v>23.297739739679926</v>
      </c>
      <c r="Y782" s="325">
        <v>256.9092575509605</v>
      </c>
    </row>
    <row r="783" spans="1:25" ht="15">
      <c r="A783" s="323">
        <v>2021</v>
      </c>
      <c r="B783" s="323" t="s">
        <v>507</v>
      </c>
      <c r="C783" s="323" t="s">
        <v>46</v>
      </c>
      <c r="D783" s="323" t="s">
        <v>51</v>
      </c>
      <c r="E783" s="323" t="s">
        <v>211</v>
      </c>
      <c r="F783" s="323" t="s">
        <v>48</v>
      </c>
      <c r="G783" s="323" t="s">
        <v>55</v>
      </c>
      <c r="H783" s="235">
        <v>11.805596394947528</v>
      </c>
      <c r="I783" s="235">
        <v>784.5781111942499</v>
      </c>
      <c r="J783" s="325">
        <v>796.3837075891975</v>
      </c>
      <c r="K783" s="235">
        <v>8.288722893593953</v>
      </c>
      <c r="L783" s="235">
        <v>10.914513311581743</v>
      </c>
      <c r="M783" s="325">
        <v>19.203236205175696</v>
      </c>
      <c r="N783" s="235">
        <v>10.394238938453148</v>
      </c>
      <c r="O783" s="235">
        <v>22.513858050483087</v>
      </c>
      <c r="P783" s="235">
        <v>3.9946772792176213</v>
      </c>
      <c r="Q783" s="235">
        <v>1.7475076397367497</v>
      </c>
      <c r="R783" s="235">
        <v>13.118512712840666</v>
      </c>
      <c r="S783" s="235">
        <v>141.8566024061302</v>
      </c>
      <c r="T783" s="235">
        <v>24.373203078582883</v>
      </c>
      <c r="U783" s="235">
        <v>5.596901853227848</v>
      </c>
      <c r="V783" s="325">
        <v>223.59550195867223</v>
      </c>
      <c r="W783" s="325">
        <v>1039.1824457530454</v>
      </c>
      <c r="X783" s="235">
        <v>103.63616652992539</v>
      </c>
      <c r="Y783" s="325">
        <v>1142.8186122829707</v>
      </c>
    </row>
    <row r="784" spans="1:25" ht="15">
      <c r="A784" s="323">
        <v>2021</v>
      </c>
      <c r="B784" s="323" t="s">
        <v>507</v>
      </c>
      <c r="C784" s="323" t="s">
        <v>56</v>
      </c>
      <c r="D784" s="323" t="s">
        <v>57</v>
      </c>
      <c r="E784" s="323" t="s">
        <v>212</v>
      </c>
      <c r="F784" s="323" t="s">
        <v>58</v>
      </c>
      <c r="G784" s="323" t="s">
        <v>59</v>
      </c>
      <c r="H784" s="235">
        <v>47.09365024915489</v>
      </c>
      <c r="I784" s="235">
        <v>31.83829067233225</v>
      </c>
      <c r="J784" s="325">
        <v>78.93194092148714</v>
      </c>
      <c r="K784" s="235">
        <v>30.949789819742207</v>
      </c>
      <c r="L784" s="235">
        <v>27.717206783142252</v>
      </c>
      <c r="M784" s="325">
        <v>58.66699660288446</v>
      </c>
      <c r="N784" s="235">
        <v>17.790129515955385</v>
      </c>
      <c r="O784" s="235">
        <v>277.0078594037092</v>
      </c>
      <c r="P784" s="235">
        <v>33.42902822405244</v>
      </c>
      <c r="Q784" s="235">
        <v>20.135715555441166</v>
      </c>
      <c r="R784" s="235">
        <v>119.1057591311403</v>
      </c>
      <c r="S784" s="235">
        <v>119.1564667316012</v>
      </c>
      <c r="T784" s="235">
        <v>196.84938354596068</v>
      </c>
      <c r="U784" s="235">
        <v>52.78378764652793</v>
      </c>
      <c r="V784" s="325">
        <v>836.2581297543883</v>
      </c>
      <c r="W784" s="325">
        <v>973.8570672787598</v>
      </c>
      <c r="X784" s="235">
        <v>97.12136075172972</v>
      </c>
      <c r="Y784" s="325">
        <v>1070.9784280304896</v>
      </c>
    </row>
    <row r="785" spans="1:25" ht="15">
      <c r="A785" s="323">
        <v>2021</v>
      </c>
      <c r="B785" s="323" t="s">
        <v>507</v>
      </c>
      <c r="C785" s="323" t="s">
        <v>56</v>
      </c>
      <c r="D785" s="323" t="s">
        <v>60</v>
      </c>
      <c r="E785" s="323" t="s">
        <v>213</v>
      </c>
      <c r="F785" s="323" t="s">
        <v>58</v>
      </c>
      <c r="G785" s="323" t="s">
        <v>61</v>
      </c>
      <c r="H785" s="235">
        <v>38.31243129493065</v>
      </c>
      <c r="I785" s="235">
        <v>25.718367075681314</v>
      </c>
      <c r="J785" s="325">
        <v>64.03079837061196</v>
      </c>
      <c r="K785" s="235">
        <v>5.1399334636885285</v>
      </c>
      <c r="L785" s="235">
        <v>5.9629973372789244</v>
      </c>
      <c r="M785" s="325">
        <v>11.102930800967453</v>
      </c>
      <c r="N785" s="235">
        <v>7.5660377436342925</v>
      </c>
      <c r="O785" s="235">
        <v>44.37321514494919</v>
      </c>
      <c r="P785" s="235">
        <v>5.684429705040801</v>
      </c>
      <c r="Q785" s="235">
        <v>3.0011174225669315</v>
      </c>
      <c r="R785" s="235">
        <v>18.06188098193442</v>
      </c>
      <c r="S785" s="235">
        <v>21.40187109830081</v>
      </c>
      <c r="T785" s="235">
        <v>42.861907884240345</v>
      </c>
      <c r="U785" s="235">
        <v>8.149199786936833</v>
      </c>
      <c r="V785" s="325">
        <v>151.0996597676036</v>
      </c>
      <c r="W785" s="325">
        <v>226.23338893918302</v>
      </c>
      <c r="X785" s="235">
        <v>22.561929588543425</v>
      </c>
      <c r="Y785" s="325">
        <v>248.79531852772644</v>
      </c>
    </row>
    <row r="786" spans="1:25" ht="15">
      <c r="A786" s="323">
        <v>2021</v>
      </c>
      <c r="B786" s="323" t="s">
        <v>507</v>
      </c>
      <c r="C786" s="323" t="s">
        <v>56</v>
      </c>
      <c r="D786" s="323" t="s">
        <v>47</v>
      </c>
      <c r="E786" s="323" t="s">
        <v>214</v>
      </c>
      <c r="F786" s="323" t="s">
        <v>58</v>
      </c>
      <c r="G786" s="323" t="s">
        <v>62</v>
      </c>
      <c r="H786" s="235">
        <v>3.9184652826778863</v>
      </c>
      <c r="I786" s="235">
        <v>2.630385044885928</v>
      </c>
      <c r="J786" s="325">
        <v>6.548850327563814</v>
      </c>
      <c r="K786" s="235">
        <v>6.992198448027913</v>
      </c>
      <c r="L786" s="235">
        <v>3.5395496904061856</v>
      </c>
      <c r="M786" s="325">
        <v>10.531748138434098</v>
      </c>
      <c r="N786" s="235">
        <v>8.192590330975229</v>
      </c>
      <c r="O786" s="235">
        <v>33.10251218277446</v>
      </c>
      <c r="P786" s="235">
        <v>6.5508291315531855</v>
      </c>
      <c r="Q786" s="235">
        <v>3.506246661633459</v>
      </c>
      <c r="R786" s="235">
        <v>17.381014931072187</v>
      </c>
      <c r="S786" s="235">
        <v>16.98735839103747</v>
      </c>
      <c r="T786" s="235">
        <v>25.923098318039077</v>
      </c>
      <c r="U786" s="235">
        <v>6.702916722587358</v>
      </c>
      <c r="V786" s="325">
        <v>118.34656666967244</v>
      </c>
      <c r="W786" s="325">
        <v>135.42716513567038</v>
      </c>
      <c r="X786" s="235">
        <v>13.505955856005096</v>
      </c>
      <c r="Y786" s="325">
        <v>148.93312099167548</v>
      </c>
    </row>
    <row r="787" spans="1:25" ht="15">
      <c r="A787" s="323">
        <v>2021</v>
      </c>
      <c r="B787" s="323" t="s">
        <v>507</v>
      </c>
      <c r="C787" s="323" t="s">
        <v>56</v>
      </c>
      <c r="D787" s="323" t="s">
        <v>63</v>
      </c>
      <c r="E787" s="323" t="s">
        <v>215</v>
      </c>
      <c r="F787" s="323" t="s">
        <v>58</v>
      </c>
      <c r="G787" s="323" t="s">
        <v>64</v>
      </c>
      <c r="H787" s="235">
        <v>735.0794853915477</v>
      </c>
      <c r="I787" s="235">
        <v>501.1463571332215</v>
      </c>
      <c r="J787" s="325">
        <v>1236.2258425247692</v>
      </c>
      <c r="K787" s="235">
        <v>16.9210427053842</v>
      </c>
      <c r="L787" s="235">
        <v>3.8741846023945747</v>
      </c>
      <c r="M787" s="325">
        <v>20.795227307778774</v>
      </c>
      <c r="N787" s="235">
        <v>22.54271376510127</v>
      </c>
      <c r="O787" s="235">
        <v>76.39528049872891</v>
      </c>
      <c r="P787" s="235">
        <v>10.218521388577535</v>
      </c>
      <c r="Q787" s="235">
        <v>4.680228924434034</v>
      </c>
      <c r="R787" s="235">
        <v>33.43308110301756</v>
      </c>
      <c r="S787" s="235">
        <v>34.99094953704356</v>
      </c>
      <c r="T787" s="235">
        <v>59.54506278008888</v>
      </c>
      <c r="U787" s="235">
        <v>14.24863390233385</v>
      </c>
      <c r="V787" s="325">
        <v>256.05447189932556</v>
      </c>
      <c r="W787" s="325">
        <v>1513.0755417318735</v>
      </c>
      <c r="X787" s="235">
        <v>150.89684150856624</v>
      </c>
      <c r="Y787" s="325">
        <v>1663.9723832404397</v>
      </c>
    </row>
    <row r="788" spans="1:25" ht="15">
      <c r="A788" s="323">
        <v>2021</v>
      </c>
      <c r="B788" s="323" t="s">
        <v>507</v>
      </c>
      <c r="C788" s="323" t="s">
        <v>56</v>
      </c>
      <c r="D788" s="323" t="s">
        <v>47</v>
      </c>
      <c r="E788" s="323" t="s">
        <v>216</v>
      </c>
      <c r="F788" s="323" t="s">
        <v>58</v>
      </c>
      <c r="G788" s="323" t="s">
        <v>65</v>
      </c>
      <c r="H788" s="235">
        <v>32.53344711744704</v>
      </c>
      <c r="I788" s="235">
        <v>21.83903429585034</v>
      </c>
      <c r="J788" s="325">
        <v>54.37248141329738</v>
      </c>
      <c r="K788" s="235">
        <v>11.85096647736114</v>
      </c>
      <c r="L788" s="235">
        <v>8.48934997253788</v>
      </c>
      <c r="M788" s="325">
        <v>20.34031644989902</v>
      </c>
      <c r="N788" s="235">
        <v>4.096233563350283</v>
      </c>
      <c r="O788" s="235">
        <v>41.762341813277445</v>
      </c>
      <c r="P788" s="235">
        <v>7.07593520741706</v>
      </c>
      <c r="Q788" s="235">
        <v>3.410568915186621</v>
      </c>
      <c r="R788" s="235">
        <v>24.957654254460362</v>
      </c>
      <c r="S788" s="235">
        <v>30.909680847693007</v>
      </c>
      <c r="T788" s="235">
        <v>52.05869264413034</v>
      </c>
      <c r="U788" s="235">
        <v>9.008188276053886</v>
      </c>
      <c r="V788" s="325">
        <v>173.279295521569</v>
      </c>
      <c r="W788" s="325">
        <v>247.9920933847654</v>
      </c>
      <c r="X788" s="235">
        <v>24.731893800904345</v>
      </c>
      <c r="Y788" s="325">
        <v>272.7239871856698</v>
      </c>
    </row>
    <row r="789" spans="1:25" ht="15">
      <c r="A789" s="323">
        <v>2021</v>
      </c>
      <c r="B789" s="323" t="s">
        <v>507</v>
      </c>
      <c r="C789" s="323" t="s">
        <v>56</v>
      </c>
      <c r="D789" s="323" t="s">
        <v>47</v>
      </c>
      <c r="E789" s="323" t="s">
        <v>217</v>
      </c>
      <c r="F789" s="323" t="s">
        <v>58</v>
      </c>
      <c r="G789" s="323" t="s">
        <v>66</v>
      </c>
      <c r="H789" s="235">
        <v>203.13160748045897</v>
      </c>
      <c r="I789" s="235">
        <v>136.35872599641465</v>
      </c>
      <c r="J789" s="325">
        <v>339.4903334768736</v>
      </c>
      <c r="K789" s="235">
        <v>14.989507687374399</v>
      </c>
      <c r="L789" s="235">
        <v>7.135791705877523</v>
      </c>
      <c r="M789" s="325">
        <v>22.12529939325192</v>
      </c>
      <c r="N789" s="235">
        <v>7.353343258190859</v>
      </c>
      <c r="O789" s="235">
        <v>25.17795985376751</v>
      </c>
      <c r="P789" s="235">
        <v>3.5949875056774707</v>
      </c>
      <c r="Q789" s="235">
        <v>2.047066684901132</v>
      </c>
      <c r="R789" s="235">
        <v>14.357595680476063</v>
      </c>
      <c r="S789" s="235">
        <v>17.181412371379665</v>
      </c>
      <c r="T789" s="235">
        <v>26.067354744581166</v>
      </c>
      <c r="U789" s="235">
        <v>5.106162061330489</v>
      </c>
      <c r="V789" s="325">
        <v>100.88588216030436</v>
      </c>
      <c r="W789" s="325">
        <v>462.5015150304299</v>
      </c>
      <c r="X789" s="235">
        <v>46.12460904042938</v>
      </c>
      <c r="Y789" s="325">
        <v>508.6261240708593</v>
      </c>
    </row>
    <row r="790" spans="1:25" ht="15">
      <c r="A790" s="323">
        <v>2021</v>
      </c>
      <c r="B790" s="323" t="s">
        <v>507</v>
      </c>
      <c r="C790" s="323" t="s">
        <v>56</v>
      </c>
      <c r="D790" s="323" t="s">
        <v>63</v>
      </c>
      <c r="E790" s="323" t="s">
        <v>218</v>
      </c>
      <c r="F790" s="323" t="s">
        <v>58</v>
      </c>
      <c r="G790" s="323" t="s">
        <v>67</v>
      </c>
      <c r="H790" s="235">
        <v>369.2692263784718</v>
      </c>
      <c r="I790" s="235">
        <v>247.88966058292874</v>
      </c>
      <c r="J790" s="325">
        <v>617.1588869614005</v>
      </c>
      <c r="K790" s="235">
        <v>25.1178645262303</v>
      </c>
      <c r="L790" s="235">
        <v>6.039472402710679</v>
      </c>
      <c r="M790" s="325">
        <v>31.15733692894098</v>
      </c>
      <c r="N790" s="235">
        <v>34.464491950188375</v>
      </c>
      <c r="O790" s="235">
        <v>120.01666309917549</v>
      </c>
      <c r="P790" s="235">
        <v>27.01894490412731</v>
      </c>
      <c r="Q790" s="235">
        <v>8.724875306108462</v>
      </c>
      <c r="R790" s="235">
        <v>59.39246759420378</v>
      </c>
      <c r="S790" s="235">
        <v>59.34056835657749</v>
      </c>
      <c r="T790" s="235">
        <v>83.33726855960782</v>
      </c>
      <c r="U790" s="235">
        <v>24.53624449361328</v>
      </c>
      <c r="V790" s="325">
        <v>416.831524263602</v>
      </c>
      <c r="W790" s="325">
        <v>1065.1477481539434</v>
      </c>
      <c r="X790" s="235">
        <v>106.22564868930634</v>
      </c>
      <c r="Y790" s="325">
        <v>1171.3733968432498</v>
      </c>
    </row>
    <row r="791" spans="1:25" ht="15">
      <c r="A791" s="323">
        <v>2021</v>
      </c>
      <c r="B791" s="323" t="s">
        <v>507</v>
      </c>
      <c r="C791" s="323" t="s">
        <v>56</v>
      </c>
      <c r="D791" s="323" t="s">
        <v>57</v>
      </c>
      <c r="E791" s="323" t="s">
        <v>219</v>
      </c>
      <c r="F791" s="323" t="s">
        <v>58</v>
      </c>
      <c r="G791" s="323" t="s">
        <v>68</v>
      </c>
      <c r="H791" s="235">
        <v>18.9017610008487</v>
      </c>
      <c r="I791" s="235">
        <v>12.688364956020617</v>
      </c>
      <c r="J791" s="325">
        <v>31.59012595686932</v>
      </c>
      <c r="K791" s="235">
        <v>6.033172783773292</v>
      </c>
      <c r="L791" s="235">
        <v>5.463027052574272</v>
      </c>
      <c r="M791" s="325">
        <v>11.496199836347564</v>
      </c>
      <c r="N791" s="235">
        <v>18.006644000583346</v>
      </c>
      <c r="O791" s="235">
        <v>25.876671243006594</v>
      </c>
      <c r="P791" s="235">
        <v>3.448378940304801</v>
      </c>
      <c r="Q791" s="235">
        <v>2.390439256791465</v>
      </c>
      <c r="R791" s="235">
        <v>13.365580802047932</v>
      </c>
      <c r="S791" s="235">
        <v>17.343214278149095</v>
      </c>
      <c r="T791" s="235">
        <v>26.74376148898504</v>
      </c>
      <c r="U791" s="235">
        <v>5.330289551473056</v>
      </c>
      <c r="V791" s="325">
        <v>112.50497956134133</v>
      </c>
      <c r="W791" s="325">
        <v>155.59130535455822</v>
      </c>
      <c r="X791" s="235">
        <v>15.516896477835077</v>
      </c>
      <c r="Y791" s="325">
        <v>171.1082018323933</v>
      </c>
    </row>
    <row r="792" spans="1:25" ht="15">
      <c r="A792" s="323">
        <v>2021</v>
      </c>
      <c r="B792" s="323" t="s">
        <v>507</v>
      </c>
      <c r="C792" s="323" t="s">
        <v>56</v>
      </c>
      <c r="D792" s="323" t="s">
        <v>57</v>
      </c>
      <c r="E792" s="323" t="s">
        <v>220</v>
      </c>
      <c r="F792" s="323" t="s">
        <v>58</v>
      </c>
      <c r="G792" s="323" t="s">
        <v>69</v>
      </c>
      <c r="H792" s="235">
        <v>7.545549202634744</v>
      </c>
      <c r="I792" s="235">
        <v>6.537814831607015</v>
      </c>
      <c r="J792" s="325">
        <v>14.08336403424176</v>
      </c>
      <c r="K792" s="235">
        <v>3.977996382954893</v>
      </c>
      <c r="L792" s="235">
        <v>1.1050901193346552</v>
      </c>
      <c r="M792" s="325">
        <v>5.083086502289548</v>
      </c>
      <c r="N792" s="235">
        <v>1.8851913296914273</v>
      </c>
      <c r="O792" s="235">
        <v>15.938352447751946</v>
      </c>
      <c r="P792" s="235">
        <v>2.2095651880682654</v>
      </c>
      <c r="Q792" s="235">
        <v>1.068186546333515</v>
      </c>
      <c r="R792" s="235">
        <v>7.729610234725189</v>
      </c>
      <c r="S792" s="235">
        <v>11.315296373748629</v>
      </c>
      <c r="T792" s="235">
        <v>20.451813610717043</v>
      </c>
      <c r="U792" s="235">
        <v>4.05510847811589</v>
      </c>
      <c r="V792" s="325">
        <v>64.6531242091519</v>
      </c>
      <c r="W792" s="325">
        <v>83.8195747456832</v>
      </c>
      <c r="X792" s="235">
        <v>8.359205298657923</v>
      </c>
      <c r="Y792" s="325">
        <v>92.17878004434112</v>
      </c>
    </row>
    <row r="793" spans="1:25" ht="15">
      <c r="A793" s="323">
        <v>2021</v>
      </c>
      <c r="B793" s="323" t="s">
        <v>507</v>
      </c>
      <c r="C793" s="323" t="s">
        <v>56</v>
      </c>
      <c r="D793" s="323" t="s">
        <v>57</v>
      </c>
      <c r="E793" s="323" t="s">
        <v>221</v>
      </c>
      <c r="F793" s="323" t="s">
        <v>58</v>
      </c>
      <c r="G793" s="323" t="s">
        <v>70</v>
      </c>
      <c r="H793" s="235">
        <v>45.86348428947782</v>
      </c>
      <c r="I793" s="235">
        <v>30.787208853150965</v>
      </c>
      <c r="J793" s="325">
        <v>76.65069314262878</v>
      </c>
      <c r="K793" s="235">
        <v>17.843675943552494</v>
      </c>
      <c r="L793" s="235">
        <v>6.502251888639389</v>
      </c>
      <c r="M793" s="325">
        <v>24.345927832191883</v>
      </c>
      <c r="N793" s="235">
        <v>5.452564522933328</v>
      </c>
      <c r="O793" s="235">
        <v>36.51042083989985</v>
      </c>
      <c r="P793" s="235">
        <v>6.23660809420909</v>
      </c>
      <c r="Q793" s="235">
        <v>4.207872304262577</v>
      </c>
      <c r="R793" s="235">
        <v>25.679169790237335</v>
      </c>
      <c r="S793" s="235">
        <v>29.17426437994436</v>
      </c>
      <c r="T793" s="235">
        <v>64.9907594626322</v>
      </c>
      <c r="U793" s="235">
        <v>9.301759513614307</v>
      </c>
      <c r="V793" s="325">
        <v>181.55341890773306</v>
      </c>
      <c r="W793" s="325">
        <v>282.55003988255373</v>
      </c>
      <c r="X793" s="235">
        <v>28.17830796312755</v>
      </c>
      <c r="Y793" s="325">
        <v>310.7283478456813</v>
      </c>
    </row>
    <row r="794" spans="1:25" ht="15">
      <c r="A794" s="323">
        <v>2021</v>
      </c>
      <c r="B794" s="323" t="s">
        <v>507</v>
      </c>
      <c r="C794" s="323" t="s">
        <v>71</v>
      </c>
      <c r="D794" s="323" t="s">
        <v>72</v>
      </c>
      <c r="E794" s="323" t="s">
        <v>222</v>
      </c>
      <c r="F794" s="323" t="s">
        <v>73</v>
      </c>
      <c r="G794" s="323" t="s">
        <v>74</v>
      </c>
      <c r="H794" s="235">
        <v>26.278518309619834</v>
      </c>
      <c r="I794" s="235">
        <v>0</v>
      </c>
      <c r="J794" s="325">
        <v>26.278518309619834</v>
      </c>
      <c r="K794" s="235">
        <v>16.3341485018204</v>
      </c>
      <c r="L794" s="235">
        <v>5.007345051901197</v>
      </c>
      <c r="M794" s="325">
        <v>21.341493553721598</v>
      </c>
      <c r="N794" s="235">
        <v>4.925358292603551</v>
      </c>
      <c r="O794" s="235">
        <v>27.889483637237856</v>
      </c>
      <c r="P794" s="235">
        <v>3.618726480292711</v>
      </c>
      <c r="Q794" s="235">
        <v>2.4421410428291055</v>
      </c>
      <c r="R794" s="235">
        <v>12.457356236209256</v>
      </c>
      <c r="S794" s="235">
        <v>16.717105989676917</v>
      </c>
      <c r="T794" s="235">
        <v>23.319516935174537</v>
      </c>
      <c r="U794" s="235">
        <v>5.804059092907121</v>
      </c>
      <c r="V794" s="325">
        <v>97.17374770693105</v>
      </c>
      <c r="W794" s="325">
        <v>144.7937595702725</v>
      </c>
      <c r="X794" s="235">
        <v>14.440072809779528</v>
      </c>
      <c r="Y794" s="325">
        <v>159.23383238005204</v>
      </c>
    </row>
    <row r="795" spans="1:25" ht="15">
      <c r="A795" s="323">
        <v>2021</v>
      </c>
      <c r="B795" s="323" t="s">
        <v>507</v>
      </c>
      <c r="C795" s="323" t="s">
        <v>71</v>
      </c>
      <c r="D795" s="323" t="s">
        <v>75</v>
      </c>
      <c r="E795" s="323" t="s">
        <v>223</v>
      </c>
      <c r="F795" s="323" t="s">
        <v>73</v>
      </c>
      <c r="G795" s="323" t="s">
        <v>76</v>
      </c>
      <c r="H795" s="235">
        <v>10.89519945742854</v>
      </c>
      <c r="I795" s="235">
        <v>7.43680121022555</v>
      </c>
      <c r="J795" s="325">
        <v>18.33200066765409</v>
      </c>
      <c r="K795" s="235">
        <v>4.925034785901489</v>
      </c>
      <c r="L795" s="235">
        <v>0.32324862011800004</v>
      </c>
      <c r="M795" s="325">
        <v>5.248283406019489</v>
      </c>
      <c r="N795" s="235">
        <v>2.6158972411100017</v>
      </c>
      <c r="O795" s="235">
        <v>14.871826527632473</v>
      </c>
      <c r="P795" s="235">
        <v>2.2850109578301137</v>
      </c>
      <c r="Q795" s="235">
        <v>0.9897679980290416</v>
      </c>
      <c r="R795" s="235">
        <v>8.105961377934989</v>
      </c>
      <c r="S795" s="235">
        <v>13.959885154203006</v>
      </c>
      <c r="T795" s="235">
        <v>13.74613824585635</v>
      </c>
      <c r="U795" s="235">
        <v>2.70229874966606</v>
      </c>
      <c r="V795" s="325">
        <v>59.27678625226204</v>
      </c>
      <c r="W795" s="325">
        <v>82.85707032593561</v>
      </c>
      <c r="X795" s="235">
        <v>8.263216121070855</v>
      </c>
      <c r="Y795" s="325">
        <v>91.12028644700646</v>
      </c>
    </row>
    <row r="796" spans="1:25" ht="15">
      <c r="A796" s="323">
        <v>2021</v>
      </c>
      <c r="B796" s="323" t="s">
        <v>507</v>
      </c>
      <c r="C796" s="323" t="s">
        <v>71</v>
      </c>
      <c r="D796" s="323" t="s">
        <v>72</v>
      </c>
      <c r="E796" s="323" t="s">
        <v>224</v>
      </c>
      <c r="F796" s="323" t="s">
        <v>73</v>
      </c>
      <c r="G796" s="323" t="s">
        <v>77</v>
      </c>
      <c r="H796" s="235">
        <v>23.12731985256412</v>
      </c>
      <c r="I796" s="235">
        <v>15.524933759647084</v>
      </c>
      <c r="J796" s="325">
        <v>38.652253612211204</v>
      </c>
      <c r="K796" s="235">
        <v>4.7340905666538795</v>
      </c>
      <c r="L796" s="235">
        <v>1.2287796566269433</v>
      </c>
      <c r="M796" s="325">
        <v>5.962870223280823</v>
      </c>
      <c r="N796" s="235">
        <v>1.3552442988458242</v>
      </c>
      <c r="O796" s="235">
        <v>17.56203451297586</v>
      </c>
      <c r="P796" s="235">
        <v>2.5037889770973822</v>
      </c>
      <c r="Q796" s="235">
        <v>1.1369893590882303</v>
      </c>
      <c r="R796" s="235">
        <v>7.2982492298878165</v>
      </c>
      <c r="S796" s="235">
        <v>11.535201635427502</v>
      </c>
      <c r="T796" s="235">
        <v>26.615155358840077</v>
      </c>
      <c r="U796" s="235">
        <v>3.6362384156395624</v>
      </c>
      <c r="V796" s="325">
        <v>71.64290178780226</v>
      </c>
      <c r="W796" s="325">
        <v>116.25802562329429</v>
      </c>
      <c r="X796" s="235">
        <v>11.59424521957265</v>
      </c>
      <c r="Y796" s="325">
        <v>127.85227084286694</v>
      </c>
    </row>
    <row r="797" spans="1:25" ht="15">
      <c r="A797" s="323">
        <v>2021</v>
      </c>
      <c r="B797" s="323" t="s">
        <v>507</v>
      </c>
      <c r="C797" s="323" t="s">
        <v>71</v>
      </c>
      <c r="D797" s="323" t="s">
        <v>72</v>
      </c>
      <c r="E797" s="323" t="s">
        <v>225</v>
      </c>
      <c r="F797" s="323" t="s">
        <v>73</v>
      </c>
      <c r="G797" s="323" t="s">
        <v>78</v>
      </c>
      <c r="H797" s="235">
        <v>8.658603481805011</v>
      </c>
      <c r="I797" s="235">
        <v>0</v>
      </c>
      <c r="J797" s="325">
        <v>8.658603481805011</v>
      </c>
      <c r="K797" s="235">
        <v>5.248473321699619</v>
      </c>
      <c r="L797" s="235">
        <v>0.8805373609546479</v>
      </c>
      <c r="M797" s="325">
        <v>6.1290106826542665</v>
      </c>
      <c r="N797" s="235">
        <v>5.508776949167839</v>
      </c>
      <c r="O797" s="235">
        <v>10.86384109293458</v>
      </c>
      <c r="P797" s="235">
        <v>2.87541887513654</v>
      </c>
      <c r="Q797" s="235">
        <v>1.7680297341354296</v>
      </c>
      <c r="R797" s="235">
        <v>7.59843783917168</v>
      </c>
      <c r="S797" s="235">
        <v>15.087566418933777</v>
      </c>
      <c r="T797" s="235">
        <v>21.15017447719879</v>
      </c>
      <c r="U797" s="235">
        <v>3.9767962440614646</v>
      </c>
      <c r="V797" s="325">
        <v>68.8290416307401</v>
      </c>
      <c r="W797" s="325">
        <v>83.61665579519938</v>
      </c>
      <c r="X797" s="235">
        <v>8.33896848439074</v>
      </c>
      <c r="Y797" s="325">
        <v>91.95562427959013</v>
      </c>
    </row>
    <row r="798" spans="1:25" ht="15">
      <c r="A798" s="323">
        <v>2021</v>
      </c>
      <c r="B798" s="323" t="s">
        <v>507</v>
      </c>
      <c r="C798" s="323" t="s">
        <v>71</v>
      </c>
      <c r="D798" s="323" t="s">
        <v>60</v>
      </c>
      <c r="E798" s="323" t="s">
        <v>226</v>
      </c>
      <c r="F798" s="323" t="s">
        <v>73</v>
      </c>
      <c r="G798" s="323" t="s">
        <v>79</v>
      </c>
      <c r="H798" s="235">
        <v>16.265163918888813</v>
      </c>
      <c r="I798" s="235">
        <v>0</v>
      </c>
      <c r="J798" s="325">
        <v>16.265163918888813</v>
      </c>
      <c r="K798" s="235">
        <v>1.9523517108959</v>
      </c>
      <c r="L798" s="235">
        <v>2.1326296806010157</v>
      </c>
      <c r="M798" s="325">
        <v>4.084981391496916</v>
      </c>
      <c r="N798" s="235">
        <v>1.4218413314186429</v>
      </c>
      <c r="O798" s="235">
        <v>9.033330444700304</v>
      </c>
      <c r="P798" s="235">
        <v>1.7757219977609195</v>
      </c>
      <c r="Q798" s="235">
        <v>0.8139006079352256</v>
      </c>
      <c r="R798" s="235">
        <v>7.516827634196049</v>
      </c>
      <c r="S798" s="235">
        <v>7.014672266958829</v>
      </c>
      <c r="T798" s="235">
        <v>14.65653801528844</v>
      </c>
      <c r="U798" s="235">
        <v>2.180958756824761</v>
      </c>
      <c r="V798" s="325">
        <v>44.41379105508317</v>
      </c>
      <c r="W798" s="325">
        <v>64.76393636546891</v>
      </c>
      <c r="X798" s="235">
        <v>6.458813966436324</v>
      </c>
      <c r="Y798" s="325">
        <v>71.22275033190523</v>
      </c>
    </row>
    <row r="799" spans="1:25" ht="15">
      <c r="A799" s="323">
        <v>2021</v>
      </c>
      <c r="B799" s="323" t="s">
        <v>507</v>
      </c>
      <c r="C799" s="323" t="s">
        <v>71</v>
      </c>
      <c r="D799" s="323" t="s">
        <v>75</v>
      </c>
      <c r="E799" s="323" t="s">
        <v>227</v>
      </c>
      <c r="F799" s="323" t="s">
        <v>73</v>
      </c>
      <c r="G799" s="323" t="s">
        <v>80</v>
      </c>
      <c r="H799" s="235">
        <v>146.14396609132905</v>
      </c>
      <c r="I799" s="235">
        <v>98.84887929048224</v>
      </c>
      <c r="J799" s="325">
        <v>244.9928453818113</v>
      </c>
      <c r="K799" s="235">
        <v>40.514170269671695</v>
      </c>
      <c r="L799" s="235">
        <v>5.801242440545025</v>
      </c>
      <c r="M799" s="325">
        <v>46.31541271021672</v>
      </c>
      <c r="N799" s="235">
        <v>12.366436609365396</v>
      </c>
      <c r="O799" s="235">
        <v>75.85473307107058</v>
      </c>
      <c r="P799" s="235">
        <v>11.622523492551405</v>
      </c>
      <c r="Q799" s="235">
        <v>11.078478336703157</v>
      </c>
      <c r="R799" s="235">
        <v>33.664337113022974</v>
      </c>
      <c r="S799" s="235">
        <v>51.49082449555398</v>
      </c>
      <c r="T799" s="235">
        <v>40.516238077078356</v>
      </c>
      <c r="U799" s="235">
        <v>12.141100180884063</v>
      </c>
      <c r="V799" s="325">
        <v>248.73467137622993</v>
      </c>
      <c r="W799" s="325">
        <v>540.042929468258</v>
      </c>
      <c r="X799" s="235">
        <v>53.85770246640747</v>
      </c>
      <c r="Y799" s="325">
        <v>593.9006319346654</v>
      </c>
    </row>
    <row r="800" spans="1:25" ht="15">
      <c r="A800" s="323">
        <v>2021</v>
      </c>
      <c r="B800" s="323" t="s">
        <v>507</v>
      </c>
      <c r="C800" s="323" t="s">
        <v>71</v>
      </c>
      <c r="D800" s="323" t="s">
        <v>75</v>
      </c>
      <c r="E800" s="323" t="s">
        <v>228</v>
      </c>
      <c r="F800" s="323" t="s">
        <v>73</v>
      </c>
      <c r="G800" s="323" t="s">
        <v>81</v>
      </c>
      <c r="H800" s="235">
        <v>92.41240258593538</v>
      </c>
      <c r="I800" s="235">
        <v>0</v>
      </c>
      <c r="J800" s="325">
        <v>92.41240258593538</v>
      </c>
      <c r="K800" s="235">
        <v>222.48466099432727</v>
      </c>
      <c r="L800" s="235">
        <v>24.300747827261176</v>
      </c>
      <c r="M800" s="325">
        <v>246.78540882158845</v>
      </c>
      <c r="N800" s="235">
        <v>9.542284317414612</v>
      </c>
      <c r="O800" s="235">
        <v>46.407465362030536</v>
      </c>
      <c r="P800" s="235">
        <v>5.598518335807694</v>
      </c>
      <c r="Q800" s="235">
        <v>5.981490377840092</v>
      </c>
      <c r="R800" s="235">
        <v>17.88856579227516</v>
      </c>
      <c r="S800" s="235">
        <v>30.787406822743417</v>
      </c>
      <c r="T800" s="235">
        <v>19.61906207191495</v>
      </c>
      <c r="U800" s="235">
        <v>6.66791808310827</v>
      </c>
      <c r="V800" s="325">
        <v>142.49271116313474</v>
      </c>
      <c r="W800" s="325">
        <v>481.6905225706586</v>
      </c>
      <c r="X800" s="235">
        <v>48.038301086624436</v>
      </c>
      <c r="Y800" s="325">
        <v>529.728823657283</v>
      </c>
    </row>
    <row r="801" spans="1:25" ht="15">
      <c r="A801" s="323">
        <v>2021</v>
      </c>
      <c r="B801" s="323" t="s">
        <v>507</v>
      </c>
      <c r="C801" s="323" t="s">
        <v>71</v>
      </c>
      <c r="D801" s="323" t="s">
        <v>60</v>
      </c>
      <c r="E801" s="323" t="s">
        <v>229</v>
      </c>
      <c r="F801" s="323" t="s">
        <v>73</v>
      </c>
      <c r="G801" s="323" t="s">
        <v>82</v>
      </c>
      <c r="H801" s="235">
        <v>26.252841282797615</v>
      </c>
      <c r="I801" s="235">
        <v>17.62299291400839</v>
      </c>
      <c r="J801" s="325">
        <v>43.875834196806004</v>
      </c>
      <c r="K801" s="235">
        <v>16.36281083208662</v>
      </c>
      <c r="L801" s="235">
        <v>11.648375320316855</v>
      </c>
      <c r="M801" s="325">
        <v>28.011186152403475</v>
      </c>
      <c r="N801" s="235">
        <v>20.417434859656783</v>
      </c>
      <c r="O801" s="235">
        <v>114.99676333376728</v>
      </c>
      <c r="P801" s="235">
        <v>15.013980155418116</v>
      </c>
      <c r="Q801" s="235">
        <v>7.380011488021745</v>
      </c>
      <c r="R801" s="235">
        <v>66.01271201556014</v>
      </c>
      <c r="S801" s="235">
        <v>52.76458803727472</v>
      </c>
      <c r="T801" s="235">
        <v>66.65607110253708</v>
      </c>
      <c r="U801" s="235">
        <v>22.43343067789049</v>
      </c>
      <c r="V801" s="325">
        <v>365.6749916701264</v>
      </c>
      <c r="W801" s="325">
        <v>437.5620120193359</v>
      </c>
      <c r="X801" s="235">
        <v>43.6374283747106</v>
      </c>
      <c r="Y801" s="325">
        <v>481.1994403940465</v>
      </c>
    </row>
    <row r="802" spans="1:25" ht="15">
      <c r="A802" s="323">
        <v>2021</v>
      </c>
      <c r="B802" s="323" t="s">
        <v>507</v>
      </c>
      <c r="C802" s="323" t="s">
        <v>71</v>
      </c>
      <c r="D802" s="323" t="s">
        <v>60</v>
      </c>
      <c r="E802" s="323" t="s">
        <v>230</v>
      </c>
      <c r="F802" s="323" t="s">
        <v>73</v>
      </c>
      <c r="G802" s="323" t="s">
        <v>83</v>
      </c>
      <c r="H802" s="235">
        <v>11.999247562405715</v>
      </c>
      <c r="I802" s="235">
        <v>0</v>
      </c>
      <c r="J802" s="325">
        <v>11.999247562405715</v>
      </c>
      <c r="K802" s="235">
        <v>4.008663190966058</v>
      </c>
      <c r="L802" s="235">
        <v>1.6621307735995616</v>
      </c>
      <c r="M802" s="325">
        <v>5.67079396456562</v>
      </c>
      <c r="N802" s="235">
        <v>1.5543185708041443</v>
      </c>
      <c r="O802" s="235">
        <v>13.630745727823216</v>
      </c>
      <c r="P802" s="235">
        <v>2.3936599153625164</v>
      </c>
      <c r="Q802" s="235">
        <v>1.4826539370664504</v>
      </c>
      <c r="R802" s="235">
        <v>8.451523228467845</v>
      </c>
      <c r="S802" s="235">
        <v>8.951638174006847</v>
      </c>
      <c r="T802" s="235">
        <v>18.40885393368098</v>
      </c>
      <c r="U802" s="235">
        <v>3.7245644570550667</v>
      </c>
      <c r="V802" s="325">
        <v>58.597957944267065</v>
      </c>
      <c r="W802" s="325">
        <v>76.2679994712384</v>
      </c>
      <c r="X802" s="235">
        <v>7.606097587972427</v>
      </c>
      <c r="Y802" s="325">
        <v>83.87409705921083</v>
      </c>
    </row>
    <row r="803" spans="1:25" ht="15">
      <c r="A803" s="323">
        <v>2021</v>
      </c>
      <c r="B803" s="323" t="s">
        <v>507</v>
      </c>
      <c r="C803" s="323" t="s">
        <v>71</v>
      </c>
      <c r="D803" s="323" t="s">
        <v>84</v>
      </c>
      <c r="E803" s="323" t="s">
        <v>231</v>
      </c>
      <c r="F803" s="323" t="s">
        <v>73</v>
      </c>
      <c r="G803" s="323" t="s">
        <v>85</v>
      </c>
      <c r="H803" s="235">
        <v>60.3189340183829</v>
      </c>
      <c r="I803" s="235">
        <v>0</v>
      </c>
      <c r="J803" s="325">
        <v>60.3189340183829</v>
      </c>
      <c r="K803" s="235">
        <v>6.045876488055316</v>
      </c>
      <c r="L803" s="235">
        <v>11.80431803829173</v>
      </c>
      <c r="M803" s="325">
        <v>17.850194526347046</v>
      </c>
      <c r="N803" s="235">
        <v>5.7429433803798355</v>
      </c>
      <c r="O803" s="235">
        <v>45.51289090653813</v>
      </c>
      <c r="P803" s="235">
        <v>7.17425993530699</v>
      </c>
      <c r="Q803" s="235">
        <v>3.736624698165764</v>
      </c>
      <c r="R803" s="235">
        <v>16.288886195849585</v>
      </c>
      <c r="S803" s="235">
        <v>34.088923219895086</v>
      </c>
      <c r="T803" s="235">
        <v>80.432647260679</v>
      </c>
      <c r="U803" s="235">
        <v>9.532405594332873</v>
      </c>
      <c r="V803" s="325">
        <v>202.50958119114728</v>
      </c>
      <c r="W803" s="325">
        <v>280.67870973587725</v>
      </c>
      <c r="X803" s="235">
        <v>27.99168290656889</v>
      </c>
      <c r="Y803" s="325">
        <v>308.67039264244613</v>
      </c>
    </row>
    <row r="804" spans="1:25" ht="15">
      <c r="A804" s="323">
        <v>2021</v>
      </c>
      <c r="B804" s="323" t="s">
        <v>507</v>
      </c>
      <c r="C804" s="323" t="s">
        <v>71</v>
      </c>
      <c r="D804" s="323" t="s">
        <v>84</v>
      </c>
      <c r="E804" s="323" t="s">
        <v>232</v>
      </c>
      <c r="F804" s="323" t="s">
        <v>73</v>
      </c>
      <c r="G804" s="323" t="s">
        <v>86</v>
      </c>
      <c r="H804" s="235">
        <v>25.197966970391036</v>
      </c>
      <c r="I804" s="235">
        <v>0</v>
      </c>
      <c r="J804" s="325">
        <v>25.197966970391036</v>
      </c>
      <c r="K804" s="235">
        <v>2.721754126609129</v>
      </c>
      <c r="L804" s="235">
        <v>3.0692112000755616</v>
      </c>
      <c r="M804" s="325">
        <v>5.790965326684691</v>
      </c>
      <c r="N804" s="235">
        <v>1.3624969703773375</v>
      </c>
      <c r="O804" s="235">
        <v>9.847344577667275</v>
      </c>
      <c r="P804" s="235">
        <v>3.082949396047221</v>
      </c>
      <c r="Q804" s="235">
        <v>1.9037170442057123</v>
      </c>
      <c r="R804" s="235">
        <v>9.641015603370825</v>
      </c>
      <c r="S804" s="235">
        <v>10.858590407247073</v>
      </c>
      <c r="T804" s="235">
        <v>20.236921565181557</v>
      </c>
      <c r="U804" s="235">
        <v>3.672234250696669</v>
      </c>
      <c r="V804" s="325">
        <v>60.605269814793665</v>
      </c>
      <c r="W804" s="325">
        <v>91.5942021118694</v>
      </c>
      <c r="X804" s="235">
        <v>9.134557672750724</v>
      </c>
      <c r="Y804" s="325">
        <v>100.72875978462011</v>
      </c>
    </row>
    <row r="805" spans="1:25" ht="15">
      <c r="A805" s="323">
        <v>2021</v>
      </c>
      <c r="B805" s="323" t="s">
        <v>507</v>
      </c>
      <c r="C805" s="323" t="s">
        <v>71</v>
      </c>
      <c r="D805" s="323" t="s">
        <v>75</v>
      </c>
      <c r="E805" s="323" t="s">
        <v>233</v>
      </c>
      <c r="F805" s="323" t="s">
        <v>73</v>
      </c>
      <c r="G805" s="323" t="s">
        <v>87</v>
      </c>
      <c r="H805" s="235">
        <v>6.007971180424005</v>
      </c>
      <c r="I805" s="235">
        <v>0</v>
      </c>
      <c r="J805" s="325">
        <v>6.007971180424005</v>
      </c>
      <c r="K805" s="235">
        <v>2.832136480074783</v>
      </c>
      <c r="L805" s="235">
        <v>0.23510678297576693</v>
      </c>
      <c r="M805" s="325">
        <v>3.0672432630505497</v>
      </c>
      <c r="N805" s="235">
        <v>1.4932086550021675</v>
      </c>
      <c r="O805" s="235">
        <v>6.663597884907509</v>
      </c>
      <c r="P805" s="235">
        <v>1.3292220844152691</v>
      </c>
      <c r="Q805" s="235">
        <v>0.8225736906274358</v>
      </c>
      <c r="R805" s="235">
        <v>3.850196345176328</v>
      </c>
      <c r="S805" s="235">
        <v>10.975796143581487</v>
      </c>
      <c r="T805" s="235">
        <v>8.458225538150652</v>
      </c>
      <c r="U805" s="235">
        <v>1.8333204884339143</v>
      </c>
      <c r="V805" s="325">
        <v>35.42614083029476</v>
      </c>
      <c r="W805" s="325">
        <v>44.50135527376932</v>
      </c>
      <c r="X805" s="235">
        <v>4.438055978339467</v>
      </c>
      <c r="Y805" s="325">
        <v>48.93941125210878</v>
      </c>
    </row>
    <row r="806" spans="1:25" ht="15">
      <c r="A806" s="323">
        <v>2021</v>
      </c>
      <c r="B806" s="323" t="s">
        <v>507</v>
      </c>
      <c r="C806" s="323" t="s">
        <v>71</v>
      </c>
      <c r="D806" s="323" t="s">
        <v>75</v>
      </c>
      <c r="E806" s="323" t="s">
        <v>234</v>
      </c>
      <c r="F806" s="323" t="s">
        <v>73</v>
      </c>
      <c r="G806" s="323" t="s">
        <v>88</v>
      </c>
      <c r="H806" s="235">
        <v>120.37463144918165</v>
      </c>
      <c r="I806" s="235">
        <v>0</v>
      </c>
      <c r="J806" s="325">
        <v>120.37463144918165</v>
      </c>
      <c r="K806" s="235">
        <v>550.1436577885808</v>
      </c>
      <c r="L806" s="235">
        <v>91.11128766098125</v>
      </c>
      <c r="M806" s="325">
        <v>641.254945449562</v>
      </c>
      <c r="N806" s="235">
        <v>19.369246022399743</v>
      </c>
      <c r="O806" s="235">
        <v>96.01898696386138</v>
      </c>
      <c r="P806" s="235">
        <v>10.9389796812087</v>
      </c>
      <c r="Q806" s="235">
        <v>13.42798770798906</v>
      </c>
      <c r="R806" s="235">
        <v>38.12935737748254</v>
      </c>
      <c r="S806" s="235">
        <v>52.2975649106436</v>
      </c>
      <c r="T806" s="235">
        <v>50.51866038100228</v>
      </c>
      <c r="U806" s="235">
        <v>11.278896028072175</v>
      </c>
      <c r="V806" s="325">
        <v>291.97967907265945</v>
      </c>
      <c r="W806" s="325">
        <v>1053.6092559714032</v>
      </c>
      <c r="X806" s="235">
        <v>105.0749315056</v>
      </c>
      <c r="Y806" s="325">
        <v>1158.6841874770032</v>
      </c>
    </row>
    <row r="807" spans="1:25" ht="15">
      <c r="A807" s="323">
        <v>2021</v>
      </c>
      <c r="B807" s="323" t="s">
        <v>507</v>
      </c>
      <c r="C807" s="323" t="s">
        <v>71</v>
      </c>
      <c r="D807" s="323" t="s">
        <v>75</v>
      </c>
      <c r="E807" s="323" t="s">
        <v>235</v>
      </c>
      <c r="F807" s="323" t="s">
        <v>73</v>
      </c>
      <c r="G807" s="323" t="s">
        <v>89</v>
      </c>
      <c r="H807" s="235">
        <v>281.38505281738753</v>
      </c>
      <c r="I807" s="235">
        <v>188.8879680818186</v>
      </c>
      <c r="J807" s="325">
        <v>470.27302089920613</v>
      </c>
      <c r="K807" s="235">
        <v>281.48159990042376</v>
      </c>
      <c r="L807" s="235">
        <v>37.38414777836573</v>
      </c>
      <c r="M807" s="325">
        <v>318.8657476787895</v>
      </c>
      <c r="N807" s="235">
        <v>25.583304999771602</v>
      </c>
      <c r="O807" s="235">
        <v>128.0567916703193</v>
      </c>
      <c r="P807" s="235">
        <v>16.560962362721977</v>
      </c>
      <c r="Q807" s="235">
        <v>16.801315511047687</v>
      </c>
      <c r="R807" s="235">
        <v>54.785818615595055</v>
      </c>
      <c r="S807" s="235">
        <v>102.23350236380585</v>
      </c>
      <c r="T807" s="235">
        <v>160.0467196274291</v>
      </c>
      <c r="U807" s="235">
        <v>19.525168232068072</v>
      </c>
      <c r="V807" s="325">
        <v>523.5935833827585</v>
      </c>
      <c r="W807" s="325">
        <v>1312.7323519607542</v>
      </c>
      <c r="X807" s="235">
        <v>130.91690414231257</v>
      </c>
      <c r="Y807" s="325">
        <v>1443.6492561030668</v>
      </c>
    </row>
    <row r="808" spans="1:25" ht="15">
      <c r="A808" s="323">
        <v>2021</v>
      </c>
      <c r="B808" s="323" t="s">
        <v>507</v>
      </c>
      <c r="C808" s="323" t="s">
        <v>71</v>
      </c>
      <c r="D808" s="323" t="s">
        <v>84</v>
      </c>
      <c r="E808" s="323" t="s">
        <v>236</v>
      </c>
      <c r="F808" s="323" t="s">
        <v>73</v>
      </c>
      <c r="G808" s="323" t="s">
        <v>90</v>
      </c>
      <c r="H808" s="235">
        <v>22.76392477110491</v>
      </c>
      <c r="I808" s="235">
        <v>0</v>
      </c>
      <c r="J808" s="325">
        <v>22.76392477110491</v>
      </c>
      <c r="K808" s="235">
        <v>3.51460783188768</v>
      </c>
      <c r="L808" s="235">
        <v>3.291348874444688</v>
      </c>
      <c r="M808" s="325">
        <v>6.805956706332368</v>
      </c>
      <c r="N808" s="235">
        <v>31.53266841727874</v>
      </c>
      <c r="O808" s="235">
        <v>9.074933839036667</v>
      </c>
      <c r="P808" s="235">
        <v>1.6926911607426232</v>
      </c>
      <c r="Q808" s="235">
        <v>1.300538889292817</v>
      </c>
      <c r="R808" s="235">
        <v>7.145777036315834</v>
      </c>
      <c r="S808" s="235">
        <v>10.710440839933357</v>
      </c>
      <c r="T808" s="235">
        <v>12.882398920399853</v>
      </c>
      <c r="U808" s="235">
        <v>2.6918887068339825</v>
      </c>
      <c r="V808" s="325">
        <v>77.03133780983387</v>
      </c>
      <c r="W808" s="325">
        <v>106.60121928727115</v>
      </c>
      <c r="X808" s="235">
        <v>10.631185851434358</v>
      </c>
      <c r="Y808" s="325">
        <v>117.2324051387055</v>
      </c>
    </row>
    <row r="809" spans="1:25" ht="15">
      <c r="A809" s="323">
        <v>2021</v>
      </c>
      <c r="B809" s="323" t="s">
        <v>507</v>
      </c>
      <c r="C809" s="323" t="s">
        <v>71</v>
      </c>
      <c r="D809" s="323" t="s">
        <v>72</v>
      </c>
      <c r="E809" s="323" t="s">
        <v>237</v>
      </c>
      <c r="F809" s="323" t="s">
        <v>73</v>
      </c>
      <c r="G809" s="323" t="s">
        <v>91</v>
      </c>
      <c r="H809" s="235">
        <v>10.919427242136454</v>
      </c>
      <c r="I809" s="235">
        <v>7.673835160898591</v>
      </c>
      <c r="J809" s="325">
        <v>18.593262403035045</v>
      </c>
      <c r="K809" s="235">
        <v>6.394231551240422</v>
      </c>
      <c r="L809" s="235">
        <v>2.9288562826791065</v>
      </c>
      <c r="M809" s="325">
        <v>9.323087833919528</v>
      </c>
      <c r="N809" s="235">
        <v>2.5181112751147925</v>
      </c>
      <c r="O809" s="235">
        <v>38.29690599705923</v>
      </c>
      <c r="P809" s="235">
        <v>4.979359292913092</v>
      </c>
      <c r="Q809" s="235">
        <v>2.530301035962586</v>
      </c>
      <c r="R809" s="235">
        <v>13.295156950127847</v>
      </c>
      <c r="S809" s="235">
        <v>16.443798503133646</v>
      </c>
      <c r="T809" s="235">
        <v>37.169704604216406</v>
      </c>
      <c r="U809" s="235">
        <v>7.385458866832284</v>
      </c>
      <c r="V809" s="325">
        <v>122.61879652535987</v>
      </c>
      <c r="W809" s="325">
        <v>150.53514676231444</v>
      </c>
      <c r="X809" s="235">
        <v>15.012653073792805</v>
      </c>
      <c r="Y809" s="325">
        <v>165.54779983610723</v>
      </c>
    </row>
    <row r="810" spans="1:25" ht="15">
      <c r="A810" s="323">
        <v>2021</v>
      </c>
      <c r="B810" s="323" t="s">
        <v>507</v>
      </c>
      <c r="C810" s="323" t="s">
        <v>71</v>
      </c>
      <c r="D810" s="323" t="s">
        <v>72</v>
      </c>
      <c r="E810" s="323" t="s">
        <v>238</v>
      </c>
      <c r="F810" s="323" t="s">
        <v>73</v>
      </c>
      <c r="G810" s="323" t="s">
        <v>92</v>
      </c>
      <c r="H810" s="235">
        <v>30.330592435162007</v>
      </c>
      <c r="I810" s="235">
        <v>20.515485059284575</v>
      </c>
      <c r="J810" s="325">
        <v>50.84607749444658</v>
      </c>
      <c r="K810" s="235">
        <v>145.36053521141278</v>
      </c>
      <c r="L810" s="235">
        <v>24.150532077701257</v>
      </c>
      <c r="M810" s="325">
        <v>169.51106728911404</v>
      </c>
      <c r="N810" s="235">
        <v>20.296887620095237</v>
      </c>
      <c r="O810" s="235">
        <v>128.05078219857674</v>
      </c>
      <c r="P810" s="235">
        <v>17.677445393307107</v>
      </c>
      <c r="Q810" s="235">
        <v>21.181787184630295</v>
      </c>
      <c r="R810" s="235">
        <v>49.66153082435669</v>
      </c>
      <c r="S810" s="235">
        <v>74.05157834100106</v>
      </c>
      <c r="T810" s="235">
        <v>111.4163656124739</v>
      </c>
      <c r="U810" s="235">
        <v>22.12241293936085</v>
      </c>
      <c r="V810" s="325">
        <v>444.4587901138019</v>
      </c>
      <c r="W810" s="325">
        <v>664.8159348973626</v>
      </c>
      <c r="X810" s="235">
        <v>66.30113434108613</v>
      </c>
      <c r="Y810" s="325">
        <v>731.1170692384487</v>
      </c>
    </row>
    <row r="811" spans="1:25" ht="15">
      <c r="A811" s="323">
        <v>2021</v>
      </c>
      <c r="B811" s="323" t="s">
        <v>507</v>
      </c>
      <c r="C811" s="323" t="s">
        <v>93</v>
      </c>
      <c r="D811" s="323" t="s">
        <v>94</v>
      </c>
      <c r="E811" s="323" t="s">
        <v>239</v>
      </c>
      <c r="F811" s="323" t="s">
        <v>95</v>
      </c>
      <c r="G811" s="323" t="s">
        <v>96</v>
      </c>
      <c r="H811" s="235">
        <v>8.527677712988432</v>
      </c>
      <c r="I811" s="235">
        <v>5.7244550879586455</v>
      </c>
      <c r="J811" s="325">
        <v>14.252132800947077</v>
      </c>
      <c r="K811" s="235">
        <v>1.7897938248949214</v>
      </c>
      <c r="L811" s="235">
        <v>0.6924768542336237</v>
      </c>
      <c r="M811" s="325">
        <v>2.482270679128545</v>
      </c>
      <c r="N811" s="235">
        <v>2.484101170144017</v>
      </c>
      <c r="O811" s="235">
        <v>3.020209844721035</v>
      </c>
      <c r="P811" s="235">
        <v>0.651814898854073</v>
      </c>
      <c r="Q811" s="235">
        <v>0.2686118855221805</v>
      </c>
      <c r="R811" s="235">
        <v>2.291691842481117</v>
      </c>
      <c r="S811" s="235">
        <v>3.0863745272469707</v>
      </c>
      <c r="T811" s="235">
        <v>9.042640672890915</v>
      </c>
      <c r="U811" s="235">
        <v>0.8956459116774034</v>
      </c>
      <c r="V811" s="325">
        <v>21.74109075353771</v>
      </c>
      <c r="W811" s="325">
        <v>38.47549423361333</v>
      </c>
      <c r="X811" s="235">
        <v>3.8371055477427944</v>
      </c>
      <c r="Y811" s="325">
        <v>42.31259978135613</v>
      </c>
    </row>
    <row r="812" spans="1:25" ht="15">
      <c r="A812" s="323">
        <v>2021</v>
      </c>
      <c r="B812" s="323" t="s">
        <v>507</v>
      </c>
      <c r="C812" s="323" t="s">
        <v>93</v>
      </c>
      <c r="D812" s="323" t="s">
        <v>97</v>
      </c>
      <c r="E812" s="323" t="s">
        <v>240</v>
      </c>
      <c r="F812" s="323" t="s">
        <v>95</v>
      </c>
      <c r="G812" s="323" t="s">
        <v>98</v>
      </c>
      <c r="H812" s="235">
        <v>39.56463052824856</v>
      </c>
      <c r="I812" s="235">
        <v>26.558925814442617</v>
      </c>
      <c r="J812" s="325">
        <v>66.12355634269117</v>
      </c>
      <c r="K812" s="235">
        <v>4.502131766892555</v>
      </c>
      <c r="L812" s="235">
        <v>4.289427400126685</v>
      </c>
      <c r="M812" s="325">
        <v>8.79155916701924</v>
      </c>
      <c r="N812" s="235">
        <v>4.508879150316363</v>
      </c>
      <c r="O812" s="235">
        <v>12.180676490939822</v>
      </c>
      <c r="P812" s="235">
        <v>2.9735228735992285</v>
      </c>
      <c r="Q812" s="235">
        <v>1.7693894475621987</v>
      </c>
      <c r="R812" s="235">
        <v>8.363638696697286</v>
      </c>
      <c r="S812" s="235">
        <v>7.519597407633672</v>
      </c>
      <c r="T812" s="235">
        <v>16.537417727539925</v>
      </c>
      <c r="U812" s="235">
        <v>3.479061137321666</v>
      </c>
      <c r="V812" s="325">
        <v>57.332182931610156</v>
      </c>
      <c r="W812" s="325">
        <v>132.24729844132057</v>
      </c>
      <c r="X812" s="235">
        <v>13.188832336814212</v>
      </c>
      <c r="Y812" s="325">
        <v>145.43613077813478</v>
      </c>
    </row>
    <row r="813" spans="1:25" ht="15">
      <c r="A813" s="323">
        <v>2021</v>
      </c>
      <c r="B813" s="323" t="s">
        <v>507</v>
      </c>
      <c r="C813" s="323" t="s">
        <v>93</v>
      </c>
      <c r="D813" s="323" t="s">
        <v>97</v>
      </c>
      <c r="E813" s="323" t="s">
        <v>241</v>
      </c>
      <c r="F813" s="323" t="s">
        <v>95</v>
      </c>
      <c r="G813" s="323" t="s">
        <v>99</v>
      </c>
      <c r="H813" s="235">
        <v>14.660807813281085</v>
      </c>
      <c r="I813" s="235">
        <v>0</v>
      </c>
      <c r="J813" s="325">
        <v>14.660807813281085</v>
      </c>
      <c r="K813" s="235">
        <v>2.379094374538427</v>
      </c>
      <c r="L813" s="235">
        <v>1.4836113882752278</v>
      </c>
      <c r="M813" s="325">
        <v>3.862705762813655</v>
      </c>
      <c r="N813" s="235">
        <v>6.216650398403515</v>
      </c>
      <c r="O813" s="235">
        <v>5.875813809924281</v>
      </c>
      <c r="P813" s="235">
        <v>2.0682047451303722</v>
      </c>
      <c r="Q813" s="235">
        <v>0.8317853554692494</v>
      </c>
      <c r="R813" s="235">
        <v>6.458105288677429</v>
      </c>
      <c r="S813" s="235">
        <v>5.87574831459716</v>
      </c>
      <c r="T813" s="235">
        <v>13.762413842784033</v>
      </c>
      <c r="U813" s="235">
        <v>2.3483071045551456</v>
      </c>
      <c r="V813" s="325">
        <v>43.437028859541186</v>
      </c>
      <c r="W813" s="325">
        <v>61.96054243563593</v>
      </c>
      <c r="X813" s="235">
        <v>6.179235533074108</v>
      </c>
      <c r="Y813" s="325">
        <v>68.13977796871004</v>
      </c>
    </row>
    <row r="814" spans="1:25" ht="15">
      <c r="A814" s="323">
        <v>2021</v>
      </c>
      <c r="B814" s="323" t="s">
        <v>507</v>
      </c>
      <c r="C814" s="323" t="s">
        <v>93</v>
      </c>
      <c r="D814" s="323" t="s">
        <v>97</v>
      </c>
      <c r="E814" s="323" t="s">
        <v>242</v>
      </c>
      <c r="F814" s="323" t="s">
        <v>95</v>
      </c>
      <c r="G814" s="323" t="s">
        <v>100</v>
      </c>
      <c r="H814" s="235">
        <v>468.29819171310675</v>
      </c>
      <c r="I814" s="235">
        <v>386.2569157401519</v>
      </c>
      <c r="J814" s="325">
        <v>854.5551074532586</v>
      </c>
      <c r="K814" s="235">
        <v>3.5744799134299012</v>
      </c>
      <c r="L814" s="235">
        <v>2.226655299548496</v>
      </c>
      <c r="M814" s="325">
        <v>5.801135212978397</v>
      </c>
      <c r="N814" s="235">
        <v>26.524510046905903</v>
      </c>
      <c r="O814" s="235">
        <v>10.545770035711412</v>
      </c>
      <c r="P814" s="235">
        <v>1.8155713591047413</v>
      </c>
      <c r="Q814" s="235">
        <v>0.774549274278503</v>
      </c>
      <c r="R814" s="235">
        <v>7.198507631627712</v>
      </c>
      <c r="S814" s="235">
        <v>9.070426908787184</v>
      </c>
      <c r="T814" s="235">
        <v>11.500535170733448</v>
      </c>
      <c r="U814" s="235">
        <v>2.8597754869419765</v>
      </c>
      <c r="V814" s="325">
        <v>70.28964591409088</v>
      </c>
      <c r="W814" s="325">
        <v>930.6458885803279</v>
      </c>
      <c r="X814" s="235">
        <v>92.8119722224615</v>
      </c>
      <c r="Y814" s="325">
        <v>1023.4578608027894</v>
      </c>
    </row>
    <row r="815" spans="1:25" ht="15">
      <c r="A815" s="323">
        <v>2021</v>
      </c>
      <c r="B815" s="323" t="s">
        <v>507</v>
      </c>
      <c r="C815" s="323" t="s">
        <v>93</v>
      </c>
      <c r="D815" s="323" t="s">
        <v>97</v>
      </c>
      <c r="E815" s="323" t="s">
        <v>243</v>
      </c>
      <c r="F815" s="323" t="s">
        <v>95</v>
      </c>
      <c r="G815" s="323" t="s">
        <v>101</v>
      </c>
      <c r="H815" s="235">
        <v>45.9218133864708</v>
      </c>
      <c r="I815" s="235">
        <v>0</v>
      </c>
      <c r="J815" s="325">
        <v>45.9218133864708</v>
      </c>
      <c r="K815" s="235">
        <v>3.562247338727705</v>
      </c>
      <c r="L815" s="235">
        <v>4.044601304199729</v>
      </c>
      <c r="M815" s="325">
        <v>7.606848642927433</v>
      </c>
      <c r="N815" s="235">
        <v>4.885534548567352</v>
      </c>
      <c r="O815" s="235">
        <v>13.526166489182753</v>
      </c>
      <c r="P815" s="235">
        <v>2.7805680996821067</v>
      </c>
      <c r="Q815" s="235">
        <v>2.073962812226237</v>
      </c>
      <c r="R815" s="235">
        <v>9.644162768022248</v>
      </c>
      <c r="S815" s="235">
        <v>9.418216541021476</v>
      </c>
      <c r="T815" s="235">
        <v>22.895487904817617</v>
      </c>
      <c r="U815" s="235">
        <v>3.4121044436201653</v>
      </c>
      <c r="V815" s="325">
        <v>68.63620360713996</v>
      </c>
      <c r="W815" s="325">
        <v>122.1648656365382</v>
      </c>
      <c r="X815" s="235">
        <v>12.183325854816223</v>
      </c>
      <c r="Y815" s="325">
        <v>134.3481914913544</v>
      </c>
    </row>
    <row r="816" spans="1:25" ht="15">
      <c r="A816" s="323">
        <v>2021</v>
      </c>
      <c r="B816" s="323" t="s">
        <v>507</v>
      </c>
      <c r="C816" s="323" t="s">
        <v>93</v>
      </c>
      <c r="D816" s="323" t="s">
        <v>94</v>
      </c>
      <c r="E816" s="323" t="s">
        <v>244</v>
      </c>
      <c r="F816" s="323" t="s">
        <v>95</v>
      </c>
      <c r="G816" s="323" t="s">
        <v>102</v>
      </c>
      <c r="H816" s="235">
        <v>35.51975415063245</v>
      </c>
      <c r="I816" s="235">
        <v>23.84368603581472</v>
      </c>
      <c r="J816" s="325">
        <v>59.36344018644717</v>
      </c>
      <c r="K816" s="235">
        <v>2.9351485776487434</v>
      </c>
      <c r="L816" s="235">
        <v>12.338440542842264</v>
      </c>
      <c r="M816" s="325">
        <v>15.273589120491007</v>
      </c>
      <c r="N816" s="235">
        <v>16.951730496662194</v>
      </c>
      <c r="O816" s="235">
        <v>27.61628056902595</v>
      </c>
      <c r="P816" s="235">
        <v>3.4115297565536213</v>
      </c>
      <c r="Q816" s="235">
        <v>2.194055979456738</v>
      </c>
      <c r="R816" s="235">
        <v>11.935422190779862</v>
      </c>
      <c r="S816" s="235">
        <v>22.48315725527366</v>
      </c>
      <c r="T816" s="235">
        <v>48.762176561148856</v>
      </c>
      <c r="U816" s="235">
        <v>4.926836031313202</v>
      </c>
      <c r="V816" s="325">
        <v>138.28118884021407</v>
      </c>
      <c r="W816" s="325">
        <v>212.91821814715226</v>
      </c>
      <c r="X816" s="235">
        <v>21.234026809568626</v>
      </c>
      <c r="Y816" s="325">
        <v>234.1522449567209</v>
      </c>
    </row>
    <row r="817" spans="1:25" ht="15">
      <c r="A817" s="323">
        <v>2021</v>
      </c>
      <c r="B817" s="323" t="s">
        <v>507</v>
      </c>
      <c r="C817" s="323" t="s">
        <v>93</v>
      </c>
      <c r="D817" s="323" t="s">
        <v>94</v>
      </c>
      <c r="E817" s="323" t="s">
        <v>245</v>
      </c>
      <c r="F817" s="323" t="s">
        <v>95</v>
      </c>
      <c r="G817" s="323" t="s">
        <v>103</v>
      </c>
      <c r="H817" s="235">
        <v>75.97284186796813</v>
      </c>
      <c r="I817" s="235">
        <v>50.99909710104832</v>
      </c>
      <c r="J817" s="325">
        <v>126.97193896901645</v>
      </c>
      <c r="K817" s="235">
        <v>3.5633592044268183</v>
      </c>
      <c r="L817" s="235">
        <v>15.378232001236446</v>
      </c>
      <c r="M817" s="325">
        <v>18.941591205663265</v>
      </c>
      <c r="N817" s="235">
        <v>4.428629318487363</v>
      </c>
      <c r="O817" s="235">
        <v>54.414845155192324</v>
      </c>
      <c r="P817" s="235">
        <v>7.614192128767071</v>
      </c>
      <c r="Q817" s="235">
        <v>5.652256271692174</v>
      </c>
      <c r="R817" s="235">
        <v>18.740342290360203</v>
      </c>
      <c r="S817" s="235">
        <v>28.495659898904982</v>
      </c>
      <c r="T817" s="235">
        <v>58.313174678051126</v>
      </c>
      <c r="U817" s="235">
        <v>9.3477380911009</v>
      </c>
      <c r="V817" s="325">
        <v>187.00683783255613</v>
      </c>
      <c r="W817" s="325">
        <v>332.9203680072358</v>
      </c>
      <c r="X817" s="235">
        <v>33.2016681392261</v>
      </c>
      <c r="Y817" s="325">
        <v>366.12203614646194</v>
      </c>
    </row>
    <row r="818" spans="1:25" ht="15">
      <c r="A818" s="323">
        <v>2021</v>
      </c>
      <c r="B818" s="323" t="s">
        <v>507</v>
      </c>
      <c r="C818" s="323" t="s">
        <v>93</v>
      </c>
      <c r="D818" s="323" t="s">
        <v>97</v>
      </c>
      <c r="E818" s="323" t="s">
        <v>246</v>
      </c>
      <c r="F818" s="323" t="s">
        <v>95</v>
      </c>
      <c r="G818" s="323" t="s">
        <v>104</v>
      </c>
      <c r="H818" s="235">
        <v>81.24066248063156</v>
      </c>
      <c r="I818" s="235">
        <v>0</v>
      </c>
      <c r="J818" s="325">
        <v>81.24066248063156</v>
      </c>
      <c r="K818" s="235">
        <v>6.84228562129223</v>
      </c>
      <c r="L818" s="235">
        <v>7.159259324902274</v>
      </c>
      <c r="M818" s="325">
        <v>14.001544946194503</v>
      </c>
      <c r="N818" s="235">
        <v>6.951985508944252</v>
      </c>
      <c r="O818" s="235">
        <v>23.348580728162943</v>
      </c>
      <c r="P818" s="235">
        <v>5.309777245470922</v>
      </c>
      <c r="Q818" s="235">
        <v>2.2110483614298135</v>
      </c>
      <c r="R818" s="235">
        <v>19.630717560501928</v>
      </c>
      <c r="S818" s="235">
        <v>14.724117251092494</v>
      </c>
      <c r="T818" s="235">
        <v>22.25623736858024</v>
      </c>
      <c r="U818" s="235">
        <v>7.24433751184273</v>
      </c>
      <c r="V818" s="325">
        <v>101.67680153602532</v>
      </c>
      <c r="W818" s="325">
        <v>196.91900896285136</v>
      </c>
      <c r="X818" s="235">
        <v>19.63844875284945</v>
      </c>
      <c r="Y818" s="325">
        <v>216.55745771570082</v>
      </c>
    </row>
    <row r="819" spans="1:25" ht="15">
      <c r="A819" s="323">
        <v>2021</v>
      </c>
      <c r="B819" s="323" t="s">
        <v>507</v>
      </c>
      <c r="C819" s="323" t="s">
        <v>93</v>
      </c>
      <c r="D819" s="323" t="s">
        <v>94</v>
      </c>
      <c r="E819" s="323" t="s">
        <v>247</v>
      </c>
      <c r="F819" s="323" t="s">
        <v>95</v>
      </c>
      <c r="G819" s="323" t="s">
        <v>105</v>
      </c>
      <c r="H819" s="235">
        <v>43.02135588948917</v>
      </c>
      <c r="I819" s="235">
        <v>28.879364341665664</v>
      </c>
      <c r="J819" s="325">
        <v>71.90072023115484</v>
      </c>
      <c r="K819" s="235">
        <v>10.379406893386905</v>
      </c>
      <c r="L819" s="235">
        <v>9.822430323527557</v>
      </c>
      <c r="M819" s="325">
        <v>20.201837216914463</v>
      </c>
      <c r="N819" s="235">
        <v>4.611013620864899</v>
      </c>
      <c r="O819" s="235">
        <v>50.12229644359614</v>
      </c>
      <c r="P819" s="235">
        <v>7.414966330150212</v>
      </c>
      <c r="Q819" s="235">
        <v>5.1811809022123025</v>
      </c>
      <c r="R819" s="235">
        <v>20.363971495447487</v>
      </c>
      <c r="S819" s="235">
        <v>28.16304227159809</v>
      </c>
      <c r="T819" s="235">
        <v>54.56441910962731</v>
      </c>
      <c r="U819" s="235">
        <v>7.920442755131662</v>
      </c>
      <c r="V819" s="325">
        <v>178.3413329286281</v>
      </c>
      <c r="W819" s="325">
        <v>270.4438903766974</v>
      </c>
      <c r="X819" s="235">
        <v>26.970979133283887</v>
      </c>
      <c r="Y819" s="325">
        <v>297.4148695099813</v>
      </c>
    </row>
    <row r="820" spans="1:25" ht="15">
      <c r="A820" s="323">
        <v>2021</v>
      </c>
      <c r="B820" s="323" t="s">
        <v>507</v>
      </c>
      <c r="C820" s="323" t="s">
        <v>93</v>
      </c>
      <c r="D820" s="323" t="s">
        <v>97</v>
      </c>
      <c r="E820" s="323" t="s">
        <v>248</v>
      </c>
      <c r="F820" s="323" t="s">
        <v>95</v>
      </c>
      <c r="G820" s="323" t="s">
        <v>106</v>
      </c>
      <c r="H820" s="235">
        <v>15.594695427947954</v>
      </c>
      <c r="I820" s="235">
        <v>0</v>
      </c>
      <c r="J820" s="325">
        <v>15.594695427947954</v>
      </c>
      <c r="K820" s="235">
        <v>1.4820303979959255</v>
      </c>
      <c r="L820" s="235">
        <v>2.6061985177294713</v>
      </c>
      <c r="M820" s="325">
        <v>4.088228915725397</v>
      </c>
      <c r="N820" s="235">
        <v>7.308135810796948</v>
      </c>
      <c r="O820" s="235">
        <v>10.697896010104325</v>
      </c>
      <c r="P820" s="235">
        <v>1.5908490185836357</v>
      </c>
      <c r="Q820" s="235">
        <v>0.8072981923425042</v>
      </c>
      <c r="R820" s="235">
        <v>6.881116315274812</v>
      </c>
      <c r="S820" s="235">
        <v>6.278737002458717</v>
      </c>
      <c r="T820" s="235">
        <v>11.797142287920664</v>
      </c>
      <c r="U820" s="235">
        <v>2.3507303388720255</v>
      </c>
      <c r="V820" s="325">
        <v>47.71190497635363</v>
      </c>
      <c r="W820" s="325">
        <v>67.39482932002699</v>
      </c>
      <c r="X820" s="235">
        <v>6.721189126327914</v>
      </c>
      <c r="Y820" s="325">
        <v>74.1160184463549</v>
      </c>
    </row>
    <row r="821" spans="1:25" ht="15">
      <c r="A821" s="323">
        <v>2021</v>
      </c>
      <c r="B821" s="323" t="s">
        <v>507</v>
      </c>
      <c r="C821" s="323" t="s">
        <v>93</v>
      </c>
      <c r="D821" s="323" t="s">
        <v>97</v>
      </c>
      <c r="E821" s="323" t="s">
        <v>249</v>
      </c>
      <c r="F821" s="323" t="s">
        <v>95</v>
      </c>
      <c r="G821" s="323" t="s">
        <v>107</v>
      </c>
      <c r="H821" s="235">
        <v>24.882709641908235</v>
      </c>
      <c r="I821" s="235">
        <v>0</v>
      </c>
      <c r="J821" s="325">
        <v>24.882709641908235</v>
      </c>
      <c r="K821" s="235">
        <v>5.258872473667847</v>
      </c>
      <c r="L821" s="235">
        <v>3.7630381883926267</v>
      </c>
      <c r="M821" s="325">
        <v>9.021910662060474</v>
      </c>
      <c r="N821" s="235">
        <v>15.545723697851235</v>
      </c>
      <c r="O821" s="235">
        <v>16.16262977992538</v>
      </c>
      <c r="P821" s="235">
        <v>5.482548248238426</v>
      </c>
      <c r="Q821" s="235">
        <v>2.5714972865542123</v>
      </c>
      <c r="R821" s="235">
        <v>17.561414626789546</v>
      </c>
      <c r="S821" s="235">
        <v>16.90471377507765</v>
      </c>
      <c r="T821" s="235">
        <v>32.561018340497775</v>
      </c>
      <c r="U821" s="235">
        <v>5.033144462902046</v>
      </c>
      <c r="V821" s="325">
        <v>111.82269021783625</v>
      </c>
      <c r="W821" s="325">
        <v>145.72731052180495</v>
      </c>
      <c r="X821" s="235">
        <v>14.533174499740316</v>
      </c>
      <c r="Y821" s="325">
        <v>160.26048502154526</v>
      </c>
    </row>
    <row r="822" spans="1:25" ht="15">
      <c r="A822" s="323">
        <v>2021</v>
      </c>
      <c r="B822" s="323" t="s">
        <v>507</v>
      </c>
      <c r="C822" s="323" t="s">
        <v>93</v>
      </c>
      <c r="D822" s="323" t="s">
        <v>97</v>
      </c>
      <c r="E822" s="323" t="s">
        <v>250</v>
      </c>
      <c r="F822" s="323" t="s">
        <v>95</v>
      </c>
      <c r="G822" s="323" t="s">
        <v>108</v>
      </c>
      <c r="H822" s="235">
        <v>37.24356264395779</v>
      </c>
      <c r="I822" s="235">
        <v>0</v>
      </c>
      <c r="J822" s="325">
        <v>37.24356264395779</v>
      </c>
      <c r="K822" s="235">
        <v>3.3673648548550097</v>
      </c>
      <c r="L822" s="235">
        <v>5.5596092431725435</v>
      </c>
      <c r="M822" s="325">
        <v>8.926974098027554</v>
      </c>
      <c r="N822" s="235">
        <v>2.086515903232141</v>
      </c>
      <c r="O822" s="235">
        <v>22.04146896398037</v>
      </c>
      <c r="P822" s="235">
        <v>3.4727388577640714</v>
      </c>
      <c r="Q822" s="235">
        <v>2.212301242527865</v>
      </c>
      <c r="R822" s="235">
        <v>12.094231700399245</v>
      </c>
      <c r="S822" s="235">
        <v>14.055150303439307</v>
      </c>
      <c r="T822" s="235">
        <v>32.210660843445446</v>
      </c>
      <c r="U822" s="235">
        <v>5.082242813585265</v>
      </c>
      <c r="V822" s="325">
        <v>93.25531062837372</v>
      </c>
      <c r="W822" s="325">
        <v>139.42584737035907</v>
      </c>
      <c r="X822" s="235">
        <v>13.904738668078243</v>
      </c>
      <c r="Y822" s="325">
        <v>153.3305860384373</v>
      </c>
    </row>
    <row r="823" spans="1:25" ht="15">
      <c r="A823" s="323">
        <v>2021</v>
      </c>
      <c r="B823" s="323" t="s">
        <v>507</v>
      </c>
      <c r="C823" s="323" t="s">
        <v>93</v>
      </c>
      <c r="D823" s="323" t="s">
        <v>97</v>
      </c>
      <c r="E823" s="323" t="s">
        <v>251</v>
      </c>
      <c r="F823" s="323" t="s">
        <v>95</v>
      </c>
      <c r="G823" s="323" t="s">
        <v>109</v>
      </c>
      <c r="H823" s="235">
        <v>11.845400969287327</v>
      </c>
      <c r="I823" s="235">
        <v>0</v>
      </c>
      <c r="J823" s="325">
        <v>11.845400969287327</v>
      </c>
      <c r="K823" s="235">
        <v>1.29132521861263</v>
      </c>
      <c r="L823" s="235">
        <v>1.6646455527496744</v>
      </c>
      <c r="M823" s="325">
        <v>2.9559707713623045</v>
      </c>
      <c r="N823" s="235">
        <v>6.629844921311389</v>
      </c>
      <c r="O823" s="235">
        <v>5.44331692047282</v>
      </c>
      <c r="P823" s="235">
        <v>1.2407755865020762</v>
      </c>
      <c r="Q823" s="235">
        <v>0.4462996659802901</v>
      </c>
      <c r="R823" s="235">
        <v>4.955725668509221</v>
      </c>
      <c r="S823" s="235">
        <v>4.388561565475148</v>
      </c>
      <c r="T823" s="235">
        <v>8.155589882039747</v>
      </c>
      <c r="U823" s="235">
        <v>1.5940151307214052</v>
      </c>
      <c r="V823" s="325">
        <v>32.85412934101209</v>
      </c>
      <c r="W823" s="325">
        <v>47.65550108166172</v>
      </c>
      <c r="X823" s="235">
        <v>4.752614390620504</v>
      </c>
      <c r="Y823" s="325">
        <v>52.40811547228222</v>
      </c>
    </row>
    <row r="824" spans="1:25" ht="15">
      <c r="A824" s="323">
        <v>2021</v>
      </c>
      <c r="B824" s="323" t="s">
        <v>507</v>
      </c>
      <c r="C824" s="323" t="s">
        <v>93</v>
      </c>
      <c r="D824" s="323" t="s">
        <v>94</v>
      </c>
      <c r="E824" s="323" t="s">
        <v>252</v>
      </c>
      <c r="F824" s="323" t="s">
        <v>95</v>
      </c>
      <c r="G824" s="323" t="s">
        <v>110</v>
      </c>
      <c r="H824" s="235">
        <v>22.04463674821054</v>
      </c>
      <c r="I824" s="235">
        <v>0</v>
      </c>
      <c r="J824" s="325">
        <v>22.04463674821054</v>
      </c>
      <c r="K824" s="235">
        <v>1.0498335284216431</v>
      </c>
      <c r="L824" s="235">
        <v>4.527534823816148</v>
      </c>
      <c r="M824" s="325">
        <v>5.577368352237791</v>
      </c>
      <c r="N824" s="235">
        <v>5.994780478456692</v>
      </c>
      <c r="O824" s="235">
        <v>13.163325892754042</v>
      </c>
      <c r="P824" s="235">
        <v>2.1601819026520057</v>
      </c>
      <c r="Q824" s="235">
        <v>1.3549860758024421</v>
      </c>
      <c r="R824" s="235">
        <v>7.006543593095437</v>
      </c>
      <c r="S824" s="235">
        <v>8.587865266099959</v>
      </c>
      <c r="T824" s="235">
        <v>21.405185273739836</v>
      </c>
      <c r="U824" s="235">
        <v>2.4907117173281397</v>
      </c>
      <c r="V824" s="325">
        <v>62.16358019992856</v>
      </c>
      <c r="W824" s="325">
        <v>89.78558530037688</v>
      </c>
      <c r="X824" s="235">
        <v>8.95418692666019</v>
      </c>
      <c r="Y824" s="325">
        <v>98.73977222703707</v>
      </c>
    </row>
    <row r="825" spans="1:25" ht="15">
      <c r="A825" s="323">
        <v>2021</v>
      </c>
      <c r="B825" s="323" t="s">
        <v>507</v>
      </c>
      <c r="C825" s="323" t="s">
        <v>93</v>
      </c>
      <c r="D825" s="323" t="s">
        <v>97</v>
      </c>
      <c r="E825" s="323" t="s">
        <v>253</v>
      </c>
      <c r="F825" s="323" t="s">
        <v>95</v>
      </c>
      <c r="G825" s="323" t="s">
        <v>111</v>
      </c>
      <c r="H825" s="235">
        <v>25.859267243308214</v>
      </c>
      <c r="I825" s="235">
        <v>0</v>
      </c>
      <c r="J825" s="325">
        <v>25.859267243308214</v>
      </c>
      <c r="K825" s="235">
        <v>3.4795234608464107</v>
      </c>
      <c r="L825" s="235">
        <v>3.0919576687057213</v>
      </c>
      <c r="M825" s="325">
        <v>6.571481129552132</v>
      </c>
      <c r="N825" s="235">
        <v>1.9021107261972414</v>
      </c>
      <c r="O825" s="235">
        <v>15.911933158362737</v>
      </c>
      <c r="P825" s="235">
        <v>2.9369777582308965</v>
      </c>
      <c r="Q825" s="235">
        <v>1.6823473972788572</v>
      </c>
      <c r="R825" s="235">
        <v>11.377294418404194</v>
      </c>
      <c r="S825" s="235">
        <v>9.672732495109269</v>
      </c>
      <c r="T825" s="235">
        <v>22.11020652066428</v>
      </c>
      <c r="U825" s="235">
        <v>3.188593362897224</v>
      </c>
      <c r="V825" s="325">
        <v>68.7821958371447</v>
      </c>
      <c r="W825" s="325">
        <v>101.21294421000503</v>
      </c>
      <c r="X825" s="235">
        <v>10.093820949343526</v>
      </c>
      <c r="Y825" s="325">
        <v>111.30676515934856</v>
      </c>
    </row>
    <row r="826" spans="1:25" ht="15">
      <c r="A826" s="323">
        <v>2021</v>
      </c>
      <c r="B826" s="323" t="s">
        <v>507</v>
      </c>
      <c r="C826" s="323" t="s">
        <v>93</v>
      </c>
      <c r="D826" s="323" t="s">
        <v>97</v>
      </c>
      <c r="E826" s="323" t="s">
        <v>254</v>
      </c>
      <c r="F826" s="323" t="s">
        <v>95</v>
      </c>
      <c r="G826" s="323" t="s">
        <v>112</v>
      </c>
      <c r="H826" s="235">
        <v>24.85489639997622</v>
      </c>
      <c r="I826" s="235">
        <v>0</v>
      </c>
      <c r="J826" s="325">
        <v>24.85489639997622</v>
      </c>
      <c r="K826" s="235">
        <v>8.572017437333686</v>
      </c>
      <c r="L826" s="235">
        <v>5.427067659057604</v>
      </c>
      <c r="M826" s="325">
        <v>13.99908509639129</v>
      </c>
      <c r="N826" s="235">
        <v>9.664556075740622</v>
      </c>
      <c r="O826" s="235">
        <v>67.83904128091957</v>
      </c>
      <c r="P826" s="235">
        <v>9.228009468974482</v>
      </c>
      <c r="Q826" s="235">
        <v>3.2888347317139157</v>
      </c>
      <c r="R826" s="235">
        <v>36.023807763224866</v>
      </c>
      <c r="S826" s="235">
        <v>26.62798080801552</v>
      </c>
      <c r="T826" s="235">
        <v>25.295001381815513</v>
      </c>
      <c r="U826" s="235">
        <v>6.599722432441289</v>
      </c>
      <c r="V826" s="325">
        <v>184.5669539428458</v>
      </c>
      <c r="W826" s="325">
        <v>223.4209354392133</v>
      </c>
      <c r="X826" s="235">
        <v>22.281447657317845</v>
      </c>
      <c r="Y826" s="325">
        <v>245.70238309653115</v>
      </c>
    </row>
    <row r="827" spans="1:25" ht="15">
      <c r="A827" s="323">
        <v>2021</v>
      </c>
      <c r="B827" s="323" t="s">
        <v>507</v>
      </c>
      <c r="C827" s="323" t="s">
        <v>93</v>
      </c>
      <c r="D827" s="323" t="s">
        <v>97</v>
      </c>
      <c r="E827" s="323" t="s">
        <v>255</v>
      </c>
      <c r="F827" s="323" t="s">
        <v>95</v>
      </c>
      <c r="G827" s="323" t="s">
        <v>113</v>
      </c>
      <c r="H827" s="235">
        <v>18.411206163486785</v>
      </c>
      <c r="I827" s="235">
        <v>29.872933642689116</v>
      </c>
      <c r="J827" s="325">
        <v>48.2841398061759</v>
      </c>
      <c r="K827" s="235">
        <v>14.673764149534922</v>
      </c>
      <c r="L827" s="235">
        <v>7.913975703948193</v>
      </c>
      <c r="M827" s="325">
        <v>22.587739853483114</v>
      </c>
      <c r="N827" s="235">
        <v>14.271466017550464</v>
      </c>
      <c r="O827" s="235">
        <v>113.01350048616654</v>
      </c>
      <c r="P827" s="235">
        <v>10.439360523522321</v>
      </c>
      <c r="Q827" s="235">
        <v>8.724219798172522</v>
      </c>
      <c r="R827" s="235">
        <v>39.74761712913449</v>
      </c>
      <c r="S827" s="235">
        <v>41.32591752164332</v>
      </c>
      <c r="T827" s="235">
        <v>71.25179002770517</v>
      </c>
      <c r="U827" s="235">
        <v>10.682407134549633</v>
      </c>
      <c r="V827" s="325">
        <v>309.4562786384445</v>
      </c>
      <c r="W827" s="325">
        <v>380.3281582981035</v>
      </c>
      <c r="X827" s="235">
        <v>37.92957868994736</v>
      </c>
      <c r="Y827" s="325">
        <v>418.25773698805085</v>
      </c>
    </row>
    <row r="828" spans="1:25" ht="15">
      <c r="A828" s="323">
        <v>2021</v>
      </c>
      <c r="B828" s="323" t="s">
        <v>507</v>
      </c>
      <c r="C828" s="323" t="s">
        <v>93</v>
      </c>
      <c r="D828" s="323" t="s">
        <v>97</v>
      </c>
      <c r="E828" s="323" t="s">
        <v>256</v>
      </c>
      <c r="F828" s="323" t="s">
        <v>95</v>
      </c>
      <c r="G828" s="323" t="s">
        <v>114</v>
      </c>
      <c r="H828" s="235">
        <v>8.083507738447555</v>
      </c>
      <c r="I828" s="235">
        <v>21.45937495399102</v>
      </c>
      <c r="J828" s="325">
        <v>29.542882692438575</v>
      </c>
      <c r="K828" s="235">
        <v>8.714015114496664</v>
      </c>
      <c r="L828" s="235">
        <v>3.9538864772441507</v>
      </c>
      <c r="M828" s="325">
        <v>12.667901591740815</v>
      </c>
      <c r="N828" s="235">
        <v>8.829434155975925</v>
      </c>
      <c r="O828" s="235">
        <v>36.98188365393615</v>
      </c>
      <c r="P828" s="235">
        <v>11.661265760321172</v>
      </c>
      <c r="Q828" s="235">
        <v>4.097071374288531</v>
      </c>
      <c r="R828" s="235">
        <v>25.783089670109888</v>
      </c>
      <c r="S828" s="235">
        <v>28.190461625849824</v>
      </c>
      <c r="T828" s="235">
        <v>31.891992173025685</v>
      </c>
      <c r="U828" s="235">
        <v>7.5295461121538905</v>
      </c>
      <c r="V828" s="325">
        <v>154.96474452566108</v>
      </c>
      <c r="W828" s="325">
        <v>197.17552880984047</v>
      </c>
      <c r="X828" s="235">
        <v>19.664031107217966</v>
      </c>
      <c r="Y828" s="325">
        <v>216.83955991705844</v>
      </c>
    </row>
    <row r="829" spans="1:25" ht="15">
      <c r="A829" s="323">
        <v>2021</v>
      </c>
      <c r="B829" s="323" t="s">
        <v>507</v>
      </c>
      <c r="C829" s="323" t="s">
        <v>93</v>
      </c>
      <c r="D829" s="323" t="s">
        <v>94</v>
      </c>
      <c r="E829" s="323" t="s">
        <v>257</v>
      </c>
      <c r="F829" s="323" t="s">
        <v>95</v>
      </c>
      <c r="G829" s="323" t="s">
        <v>115</v>
      </c>
      <c r="H829" s="235">
        <v>31.419437669036995</v>
      </c>
      <c r="I829" s="235">
        <v>25.752694824699738</v>
      </c>
      <c r="J829" s="325">
        <v>57.17213249373673</v>
      </c>
      <c r="K829" s="235">
        <v>2.3780309984196752</v>
      </c>
      <c r="L829" s="235">
        <v>5.570527101143037</v>
      </c>
      <c r="M829" s="325">
        <v>7.948558099562712</v>
      </c>
      <c r="N829" s="235">
        <v>4.161057971223818</v>
      </c>
      <c r="O829" s="235">
        <v>11.95834448500087</v>
      </c>
      <c r="P829" s="235">
        <v>1.7608603347932767</v>
      </c>
      <c r="Q829" s="235">
        <v>1.880382593519756</v>
      </c>
      <c r="R829" s="235">
        <v>6.125416196508</v>
      </c>
      <c r="S829" s="235">
        <v>8.573641451242153</v>
      </c>
      <c r="T829" s="235">
        <v>17.124655561532695</v>
      </c>
      <c r="U829" s="235">
        <v>2.296547135648209</v>
      </c>
      <c r="V829" s="325">
        <v>53.88090572946878</v>
      </c>
      <c r="W829" s="325">
        <v>119.00159632276822</v>
      </c>
      <c r="X829" s="235">
        <v>11.867857568452603</v>
      </c>
      <c r="Y829" s="325">
        <v>130.86945389122081</v>
      </c>
    </row>
    <row r="830" spans="1:25" ht="15">
      <c r="A830" s="323">
        <v>2021</v>
      </c>
      <c r="B830" s="323" t="s">
        <v>507</v>
      </c>
      <c r="C830" s="323" t="s">
        <v>116</v>
      </c>
      <c r="D830" s="323" t="s">
        <v>117</v>
      </c>
      <c r="E830" s="323" t="s">
        <v>258</v>
      </c>
      <c r="F830" s="323" t="s">
        <v>118</v>
      </c>
      <c r="G830" s="323" t="s">
        <v>119</v>
      </c>
      <c r="H830" s="235">
        <v>85.41620319420534</v>
      </c>
      <c r="I830" s="235">
        <v>57.33825501097891</v>
      </c>
      <c r="J830" s="325">
        <v>142.75445820518425</v>
      </c>
      <c r="K830" s="235">
        <v>14.779877637742024</v>
      </c>
      <c r="L830" s="235">
        <v>5.242857610288892</v>
      </c>
      <c r="M830" s="325">
        <v>20.022735248030916</v>
      </c>
      <c r="N830" s="235">
        <v>3.4388119677371867</v>
      </c>
      <c r="O830" s="235">
        <v>28.145423610066253</v>
      </c>
      <c r="P830" s="235">
        <v>7.738455219301529</v>
      </c>
      <c r="Q830" s="235">
        <v>5.242415786497271</v>
      </c>
      <c r="R830" s="235">
        <v>24.93253932206049</v>
      </c>
      <c r="S830" s="235">
        <v>24.544635431486377</v>
      </c>
      <c r="T830" s="235">
        <v>47.81896973158012</v>
      </c>
      <c r="U830" s="235">
        <v>9.559184475938558</v>
      </c>
      <c r="V830" s="325">
        <v>151.42043554466778</v>
      </c>
      <c r="W830" s="325">
        <v>314.19762899788293</v>
      </c>
      <c r="X830" s="235">
        <v>31.334476381128663</v>
      </c>
      <c r="Y830" s="325">
        <v>345.53210537901157</v>
      </c>
    </row>
    <row r="831" spans="1:25" ht="15">
      <c r="A831" s="323">
        <v>2021</v>
      </c>
      <c r="B831" s="323" t="s">
        <v>507</v>
      </c>
      <c r="C831" s="323" t="s">
        <v>116</v>
      </c>
      <c r="D831" s="323" t="s">
        <v>120</v>
      </c>
      <c r="E831" s="323" t="s">
        <v>259</v>
      </c>
      <c r="F831" s="323" t="s">
        <v>118</v>
      </c>
      <c r="G831" s="323" t="s">
        <v>121</v>
      </c>
      <c r="H831" s="235">
        <v>12.248067621398105</v>
      </c>
      <c r="I831" s="235">
        <v>0</v>
      </c>
      <c r="J831" s="325">
        <v>12.248067621398105</v>
      </c>
      <c r="K831" s="235">
        <v>2.128231132918961</v>
      </c>
      <c r="L831" s="235">
        <v>2.555989355324287</v>
      </c>
      <c r="M831" s="325">
        <v>4.684220488243248</v>
      </c>
      <c r="N831" s="235">
        <v>3.971935779475705</v>
      </c>
      <c r="O831" s="235">
        <v>12.18775286277901</v>
      </c>
      <c r="P831" s="235">
        <v>2.0432563263477737</v>
      </c>
      <c r="Q831" s="235">
        <v>1.3296021855145985</v>
      </c>
      <c r="R831" s="235">
        <v>9.433266159060768</v>
      </c>
      <c r="S831" s="235">
        <v>6.946091897326545</v>
      </c>
      <c r="T831" s="235">
        <v>12.07045400106685</v>
      </c>
      <c r="U831" s="235">
        <v>3.039685350245992</v>
      </c>
      <c r="V831" s="325">
        <v>51.02204456181724</v>
      </c>
      <c r="W831" s="325">
        <v>67.95433267145859</v>
      </c>
      <c r="X831" s="235">
        <v>6.776987588609481</v>
      </c>
      <c r="Y831" s="325">
        <v>74.73132026006807</v>
      </c>
    </row>
    <row r="832" spans="1:25" ht="15">
      <c r="A832" s="323">
        <v>2021</v>
      </c>
      <c r="B832" s="323" t="s">
        <v>507</v>
      </c>
      <c r="C832" s="323" t="s">
        <v>116</v>
      </c>
      <c r="D832" s="323" t="s">
        <v>117</v>
      </c>
      <c r="E832" s="323" t="s">
        <v>260</v>
      </c>
      <c r="F832" s="323" t="s">
        <v>118</v>
      </c>
      <c r="G832" s="323" t="s">
        <v>122</v>
      </c>
      <c r="H832" s="235">
        <v>29.089253115428225</v>
      </c>
      <c r="I832" s="235">
        <v>0</v>
      </c>
      <c r="J832" s="325">
        <v>29.089253115428225</v>
      </c>
      <c r="K832" s="235">
        <v>3.409879166124489</v>
      </c>
      <c r="L832" s="235">
        <v>2.263789517454533</v>
      </c>
      <c r="M832" s="325">
        <v>5.673668683579022</v>
      </c>
      <c r="N832" s="235">
        <v>3.699148117026026</v>
      </c>
      <c r="O832" s="235">
        <v>9.202652716845348</v>
      </c>
      <c r="P832" s="235">
        <v>2.391271239050043</v>
      </c>
      <c r="Q832" s="235">
        <v>1.7732229203409426</v>
      </c>
      <c r="R832" s="235">
        <v>8.316306443227791</v>
      </c>
      <c r="S832" s="235">
        <v>7.052614270342259</v>
      </c>
      <c r="T832" s="235">
        <v>18.2733256641961</v>
      </c>
      <c r="U832" s="235">
        <v>2.4850024852008623</v>
      </c>
      <c r="V832" s="325">
        <v>53.19354385622937</v>
      </c>
      <c r="W832" s="325">
        <v>87.95646565523661</v>
      </c>
      <c r="X832" s="235">
        <v>8.771771462540656</v>
      </c>
      <c r="Y832" s="325">
        <v>96.72823711777727</v>
      </c>
    </row>
    <row r="833" spans="1:25" ht="15">
      <c r="A833" s="323">
        <v>2021</v>
      </c>
      <c r="B833" s="323" t="s">
        <v>507</v>
      </c>
      <c r="C833" s="323" t="s">
        <v>116</v>
      </c>
      <c r="D833" s="323" t="s">
        <v>123</v>
      </c>
      <c r="E833" s="323" t="s">
        <v>261</v>
      </c>
      <c r="F833" s="323" t="s">
        <v>118</v>
      </c>
      <c r="G833" s="323" t="s">
        <v>124</v>
      </c>
      <c r="H833" s="235">
        <v>13.16079709289512</v>
      </c>
      <c r="I833" s="235">
        <v>10.160358302570312</v>
      </c>
      <c r="J833" s="325">
        <v>23.321155395465432</v>
      </c>
      <c r="K833" s="235">
        <v>9.956435729110622</v>
      </c>
      <c r="L833" s="235">
        <v>8.308027574885466</v>
      </c>
      <c r="M833" s="325">
        <v>18.264463303996088</v>
      </c>
      <c r="N833" s="235">
        <v>20.792711579851037</v>
      </c>
      <c r="O833" s="235">
        <v>28.270665882875747</v>
      </c>
      <c r="P833" s="235">
        <v>8.057197222393983</v>
      </c>
      <c r="Q833" s="235">
        <v>3.1175955153964288</v>
      </c>
      <c r="R833" s="235">
        <v>24.297404452669184</v>
      </c>
      <c r="S833" s="235">
        <v>19.02203452015487</v>
      </c>
      <c r="T833" s="235">
        <v>26.562071798566066</v>
      </c>
      <c r="U833" s="235">
        <v>6.441985700161818</v>
      </c>
      <c r="V833" s="325">
        <v>136.56166667206912</v>
      </c>
      <c r="W833" s="325">
        <v>178.14728537153064</v>
      </c>
      <c r="X833" s="235">
        <v>17.766371833041507</v>
      </c>
      <c r="Y833" s="325">
        <v>195.91365720457216</v>
      </c>
    </row>
    <row r="834" spans="1:25" ht="15">
      <c r="A834" s="323">
        <v>2021</v>
      </c>
      <c r="B834" s="323" t="s">
        <v>507</v>
      </c>
      <c r="C834" s="323" t="s">
        <v>116</v>
      </c>
      <c r="D834" s="323" t="s">
        <v>120</v>
      </c>
      <c r="E834" s="323" t="s">
        <v>262</v>
      </c>
      <c r="F834" s="323" t="s">
        <v>118</v>
      </c>
      <c r="G834" s="323" t="s">
        <v>125</v>
      </c>
      <c r="H834" s="235">
        <v>12.614788420593909</v>
      </c>
      <c r="I834" s="235">
        <v>8.6626440373575</v>
      </c>
      <c r="J834" s="325">
        <v>21.27743245795141</v>
      </c>
      <c r="K834" s="235">
        <v>3.140395111337064</v>
      </c>
      <c r="L834" s="235">
        <v>2.3468457419994166</v>
      </c>
      <c r="M834" s="325">
        <v>5.4872408533364805</v>
      </c>
      <c r="N834" s="235">
        <v>12.268721446148179</v>
      </c>
      <c r="O834" s="235">
        <v>5.051177075175906</v>
      </c>
      <c r="P834" s="235">
        <v>1.0164773631448618</v>
      </c>
      <c r="Q834" s="235">
        <v>0.5994625860181915</v>
      </c>
      <c r="R834" s="235">
        <v>6.509054772098962</v>
      </c>
      <c r="S834" s="235">
        <v>5.727223486188427</v>
      </c>
      <c r="T834" s="235">
        <v>6.692710641844128</v>
      </c>
      <c r="U834" s="235">
        <v>1.3802597263080818</v>
      </c>
      <c r="V834" s="325">
        <v>39.24508709692674</v>
      </c>
      <c r="W834" s="325">
        <v>66.00976040821463</v>
      </c>
      <c r="X834" s="235">
        <v>6.583058201400685</v>
      </c>
      <c r="Y834" s="325">
        <v>72.59281860961532</v>
      </c>
    </row>
    <row r="835" spans="1:25" ht="15">
      <c r="A835" s="323">
        <v>2021</v>
      </c>
      <c r="B835" s="323" t="s">
        <v>507</v>
      </c>
      <c r="C835" s="323" t="s">
        <v>116</v>
      </c>
      <c r="D835" s="323" t="s">
        <v>126</v>
      </c>
      <c r="E835" s="323" t="s">
        <v>263</v>
      </c>
      <c r="F835" s="323" t="s">
        <v>118</v>
      </c>
      <c r="G835" s="323" t="s">
        <v>127</v>
      </c>
      <c r="H835" s="235">
        <v>122.15589094427047</v>
      </c>
      <c r="I835" s="235">
        <v>0</v>
      </c>
      <c r="J835" s="325">
        <v>122.15589094427047</v>
      </c>
      <c r="K835" s="235">
        <v>37.59741648253657</v>
      </c>
      <c r="L835" s="235">
        <v>17.943018653030705</v>
      </c>
      <c r="M835" s="325">
        <v>55.54043513556728</v>
      </c>
      <c r="N835" s="235">
        <v>24.551297322730793</v>
      </c>
      <c r="O835" s="235">
        <v>183.2782698097968</v>
      </c>
      <c r="P835" s="235">
        <v>30.862327451491133</v>
      </c>
      <c r="Q835" s="235">
        <v>23.061031870196928</v>
      </c>
      <c r="R835" s="235">
        <v>127.1865440441164</v>
      </c>
      <c r="S835" s="235">
        <v>94.01824690144163</v>
      </c>
      <c r="T835" s="235">
        <v>93.84851300502916</v>
      </c>
      <c r="U835" s="235">
        <v>33.80023567160102</v>
      </c>
      <c r="V835" s="325">
        <v>610.6064660764039</v>
      </c>
      <c r="W835" s="325">
        <v>788.3027921562416</v>
      </c>
      <c r="X835" s="235">
        <v>78.61630051372528</v>
      </c>
      <c r="Y835" s="325">
        <v>866.9190926699669</v>
      </c>
    </row>
    <row r="836" spans="1:25" ht="15">
      <c r="A836" s="323">
        <v>2021</v>
      </c>
      <c r="B836" s="323" t="s">
        <v>507</v>
      </c>
      <c r="C836" s="323" t="s">
        <v>116</v>
      </c>
      <c r="D836" s="323" t="s">
        <v>120</v>
      </c>
      <c r="E836" s="323" t="s">
        <v>264</v>
      </c>
      <c r="F836" s="323" t="s">
        <v>118</v>
      </c>
      <c r="G836" s="323" t="s">
        <v>128</v>
      </c>
      <c r="H836" s="235">
        <v>353.3119541831038</v>
      </c>
      <c r="I836" s="235">
        <v>0</v>
      </c>
      <c r="J836" s="325">
        <v>353.3119541831038</v>
      </c>
      <c r="K836" s="235">
        <v>25.63130253635138</v>
      </c>
      <c r="L836" s="235">
        <v>11.395088573252249</v>
      </c>
      <c r="M836" s="325">
        <v>37.02639110960363</v>
      </c>
      <c r="N836" s="235">
        <v>5.060254588960383</v>
      </c>
      <c r="O836" s="235">
        <v>44.01264211705192</v>
      </c>
      <c r="P836" s="235">
        <v>13.125802048686092</v>
      </c>
      <c r="Q836" s="235">
        <v>4.368375869774746</v>
      </c>
      <c r="R836" s="235">
        <v>42.312608619228456</v>
      </c>
      <c r="S836" s="235">
        <v>23.765690521207098</v>
      </c>
      <c r="T836" s="235">
        <v>28.815366509008147</v>
      </c>
      <c r="U836" s="235">
        <v>9.149826367288306</v>
      </c>
      <c r="V836" s="325">
        <v>170.61056664120517</v>
      </c>
      <c r="W836" s="325">
        <v>560.9489119339125</v>
      </c>
      <c r="X836" s="235">
        <v>55.94262594556828</v>
      </c>
      <c r="Y836" s="325">
        <v>616.8915378794808</v>
      </c>
    </row>
    <row r="837" spans="1:25" ht="15">
      <c r="A837" s="323">
        <v>2021</v>
      </c>
      <c r="B837" s="323" t="s">
        <v>507</v>
      </c>
      <c r="C837" s="323" t="s">
        <v>116</v>
      </c>
      <c r="D837" s="323" t="s">
        <v>126</v>
      </c>
      <c r="E837" s="323" t="s">
        <v>265</v>
      </c>
      <c r="F837" s="323" t="s">
        <v>118</v>
      </c>
      <c r="G837" s="323" t="s">
        <v>129</v>
      </c>
      <c r="H837" s="235">
        <v>44.376150692085474</v>
      </c>
      <c r="I837" s="235">
        <v>36.43307371325095</v>
      </c>
      <c r="J837" s="325">
        <v>80.80922440533642</v>
      </c>
      <c r="K837" s="235">
        <v>41.24745826809257</v>
      </c>
      <c r="L837" s="235">
        <v>8.599625752633806</v>
      </c>
      <c r="M837" s="325">
        <v>49.84708402072638</v>
      </c>
      <c r="N837" s="235">
        <v>24.10739524160903</v>
      </c>
      <c r="O837" s="235">
        <v>135.69007921114067</v>
      </c>
      <c r="P837" s="235">
        <v>24.025990944224173</v>
      </c>
      <c r="Q837" s="235">
        <v>11.31264564063514</v>
      </c>
      <c r="R837" s="235">
        <v>89.67799745342613</v>
      </c>
      <c r="S837" s="235">
        <v>75.37210956174368</v>
      </c>
      <c r="T837" s="235">
        <v>80.20856804306638</v>
      </c>
      <c r="U837" s="235">
        <v>19.60605442640917</v>
      </c>
      <c r="V837" s="325">
        <v>460.0008405222544</v>
      </c>
      <c r="W837" s="325">
        <v>590.6571489483172</v>
      </c>
      <c r="X837" s="235">
        <v>58.90538557561981</v>
      </c>
      <c r="Y837" s="325">
        <v>649.562534523937</v>
      </c>
    </row>
    <row r="838" spans="1:25" ht="15">
      <c r="A838" s="323">
        <v>2021</v>
      </c>
      <c r="B838" s="323" t="s">
        <v>507</v>
      </c>
      <c r="C838" s="323" t="s">
        <v>116</v>
      </c>
      <c r="D838" s="323" t="s">
        <v>126</v>
      </c>
      <c r="E838" s="323" t="s">
        <v>266</v>
      </c>
      <c r="F838" s="323" t="s">
        <v>118</v>
      </c>
      <c r="G838" s="323" t="s">
        <v>130</v>
      </c>
      <c r="H838" s="235">
        <v>158.12785312848925</v>
      </c>
      <c r="I838" s="235">
        <v>0</v>
      </c>
      <c r="J838" s="325">
        <v>158.12785312848925</v>
      </c>
      <c r="K838" s="235">
        <v>38.234935997786664</v>
      </c>
      <c r="L838" s="235">
        <v>13.435610959176962</v>
      </c>
      <c r="M838" s="325">
        <v>51.670546956963626</v>
      </c>
      <c r="N838" s="235">
        <v>11.652999182517766</v>
      </c>
      <c r="O838" s="235">
        <v>111.36077409950173</v>
      </c>
      <c r="P838" s="235">
        <v>16.302665191587657</v>
      </c>
      <c r="Q838" s="235">
        <v>14.746453720799318</v>
      </c>
      <c r="R838" s="235">
        <v>64.09045929064754</v>
      </c>
      <c r="S838" s="235">
        <v>53.534273715730926</v>
      </c>
      <c r="T838" s="235">
        <v>69.92682293757957</v>
      </c>
      <c r="U838" s="235">
        <v>15.749745447573675</v>
      </c>
      <c r="V838" s="325">
        <v>357.36419358593815</v>
      </c>
      <c r="W838" s="325">
        <v>567.162593671391</v>
      </c>
      <c r="X838" s="235">
        <v>56.56230746342017</v>
      </c>
      <c r="Y838" s="325">
        <v>623.7249011348113</v>
      </c>
    </row>
    <row r="839" spans="1:25" ht="15">
      <c r="A839" s="323">
        <v>2021</v>
      </c>
      <c r="B839" s="323" t="s">
        <v>507</v>
      </c>
      <c r="C839" s="323" t="s">
        <v>116</v>
      </c>
      <c r="D839" s="323" t="s">
        <v>120</v>
      </c>
      <c r="E839" s="323" t="s">
        <v>267</v>
      </c>
      <c r="F839" s="323" t="s">
        <v>118</v>
      </c>
      <c r="G839" s="323" t="s">
        <v>131</v>
      </c>
      <c r="H839" s="235">
        <v>21.986230788126214</v>
      </c>
      <c r="I839" s="235">
        <v>0</v>
      </c>
      <c r="J839" s="325">
        <v>21.986230788126214</v>
      </c>
      <c r="K839" s="235">
        <v>4.3973459069336025</v>
      </c>
      <c r="L839" s="235">
        <v>2.319326616531421</v>
      </c>
      <c r="M839" s="325">
        <v>6.716672523465023</v>
      </c>
      <c r="N839" s="235">
        <v>3.7794741474209372</v>
      </c>
      <c r="O839" s="235">
        <v>15.887191645950402</v>
      </c>
      <c r="P839" s="235">
        <v>4.632703463047962</v>
      </c>
      <c r="Q839" s="235">
        <v>2.2330029198669017</v>
      </c>
      <c r="R839" s="235">
        <v>21.42118366584115</v>
      </c>
      <c r="S839" s="235">
        <v>9.64261004876061</v>
      </c>
      <c r="T839" s="235">
        <v>16.58454120088159</v>
      </c>
      <c r="U839" s="235">
        <v>3.9978201061422265</v>
      </c>
      <c r="V839" s="325">
        <v>78.17852719791179</v>
      </c>
      <c r="W839" s="325">
        <v>106.88143050950302</v>
      </c>
      <c r="X839" s="235">
        <v>10.659130912486397</v>
      </c>
      <c r="Y839" s="325">
        <v>117.54056142198942</v>
      </c>
    </row>
    <row r="840" spans="1:25" ht="15">
      <c r="A840" s="323">
        <v>2021</v>
      </c>
      <c r="B840" s="323" t="s">
        <v>507</v>
      </c>
      <c r="C840" s="323" t="s">
        <v>116</v>
      </c>
      <c r="D840" s="323" t="s">
        <v>126</v>
      </c>
      <c r="E840" s="323" t="s">
        <v>268</v>
      </c>
      <c r="F840" s="323" t="s">
        <v>118</v>
      </c>
      <c r="G840" s="323" t="s">
        <v>132</v>
      </c>
      <c r="H840" s="235">
        <v>77.99960105754616</v>
      </c>
      <c r="I840" s="235">
        <v>0</v>
      </c>
      <c r="J840" s="325">
        <v>77.99960105754616</v>
      </c>
      <c r="K840" s="235">
        <v>546.7152486965142</v>
      </c>
      <c r="L840" s="235">
        <v>243.84930476823058</v>
      </c>
      <c r="M840" s="325">
        <v>790.5645534647448</v>
      </c>
      <c r="N840" s="235">
        <v>40.4534975004549</v>
      </c>
      <c r="O840" s="235">
        <v>230.61519593001682</v>
      </c>
      <c r="P840" s="235">
        <v>30.31295141324805</v>
      </c>
      <c r="Q840" s="235">
        <v>17.383852484136032</v>
      </c>
      <c r="R840" s="235">
        <v>122.52824260207211</v>
      </c>
      <c r="S840" s="235">
        <v>80.88598388083581</v>
      </c>
      <c r="T840" s="235">
        <v>64.92833331549456</v>
      </c>
      <c r="U840" s="235">
        <v>30.439734832442536</v>
      </c>
      <c r="V840" s="325">
        <v>617.5477919587009</v>
      </c>
      <c r="W840" s="325">
        <v>1486.111946480992</v>
      </c>
      <c r="X840" s="235">
        <v>148.20780104306752</v>
      </c>
      <c r="Y840" s="325">
        <v>1634.3197475240595</v>
      </c>
    </row>
    <row r="841" spans="1:25" ht="15">
      <c r="A841" s="323">
        <v>2021</v>
      </c>
      <c r="B841" s="323" t="s">
        <v>507</v>
      </c>
      <c r="C841" s="323" t="s">
        <v>116</v>
      </c>
      <c r="D841" s="323" t="s">
        <v>120</v>
      </c>
      <c r="E841" s="323" t="s">
        <v>269</v>
      </c>
      <c r="F841" s="323" t="s">
        <v>118</v>
      </c>
      <c r="G841" s="323" t="s">
        <v>133</v>
      </c>
      <c r="H841" s="235">
        <v>4.2682506718423685</v>
      </c>
      <c r="I841" s="235">
        <v>0</v>
      </c>
      <c r="J841" s="325">
        <v>4.2682506718423685</v>
      </c>
      <c r="K841" s="235">
        <v>15.291506456867747</v>
      </c>
      <c r="L841" s="235">
        <v>12.316188733551861</v>
      </c>
      <c r="M841" s="325">
        <v>27.60769519041961</v>
      </c>
      <c r="N841" s="235">
        <v>10.655104095005747</v>
      </c>
      <c r="O841" s="235">
        <v>155.03209524807568</v>
      </c>
      <c r="P841" s="235">
        <v>13.926374601397685</v>
      </c>
      <c r="Q841" s="235">
        <v>6.650055505421087</v>
      </c>
      <c r="R841" s="235">
        <v>74.46232673439991</v>
      </c>
      <c r="S841" s="235">
        <v>53.84955709408388</v>
      </c>
      <c r="T841" s="235">
        <v>83.7393788255815</v>
      </c>
      <c r="U841" s="235">
        <v>14.757908060999053</v>
      </c>
      <c r="V841" s="325">
        <v>413.0728001649645</v>
      </c>
      <c r="W841" s="325">
        <v>444.94874602722655</v>
      </c>
      <c r="X841" s="235">
        <v>44.374096703628815</v>
      </c>
      <c r="Y841" s="325">
        <v>489.32284273085537</v>
      </c>
    </row>
    <row r="842" spans="1:25" ht="15">
      <c r="A842" s="323">
        <v>2021</v>
      </c>
      <c r="B842" s="323" t="s">
        <v>507</v>
      </c>
      <c r="C842" s="323" t="s">
        <v>116</v>
      </c>
      <c r="D842" s="323" t="s">
        <v>126</v>
      </c>
      <c r="E842" s="323" t="s">
        <v>270</v>
      </c>
      <c r="F842" s="323" t="s">
        <v>118</v>
      </c>
      <c r="G842" s="323" t="s">
        <v>134</v>
      </c>
      <c r="H842" s="235">
        <v>64.26031062776306</v>
      </c>
      <c r="I842" s="235">
        <v>0</v>
      </c>
      <c r="J842" s="325">
        <v>64.26031062776306</v>
      </c>
      <c r="K842" s="235">
        <v>70.33921420717412</v>
      </c>
      <c r="L842" s="235">
        <v>34.34930452935383</v>
      </c>
      <c r="M842" s="325">
        <v>104.68851873652795</v>
      </c>
      <c r="N842" s="235">
        <v>37.31786489477048</v>
      </c>
      <c r="O842" s="235">
        <v>295.39529135819197</v>
      </c>
      <c r="P842" s="235">
        <v>47.78165618464352</v>
      </c>
      <c r="Q842" s="235">
        <v>46.00154702593107</v>
      </c>
      <c r="R842" s="235">
        <v>173.37154711411688</v>
      </c>
      <c r="S842" s="235">
        <v>112.83389877982978</v>
      </c>
      <c r="T842" s="235">
        <v>91.69147019908462</v>
      </c>
      <c r="U842" s="235">
        <v>39.45713392345821</v>
      </c>
      <c r="V842" s="325">
        <v>843.8504094800264</v>
      </c>
      <c r="W842" s="325">
        <v>1012.7992388443174</v>
      </c>
      <c r="X842" s="235">
        <v>101.00500735671112</v>
      </c>
      <c r="Y842" s="325">
        <v>1113.8042462010285</v>
      </c>
    </row>
    <row r="843" spans="1:25" ht="15">
      <c r="A843" s="323">
        <v>2021</v>
      </c>
      <c r="B843" s="323" t="s">
        <v>507</v>
      </c>
      <c r="C843" s="323" t="s">
        <v>116</v>
      </c>
      <c r="D843" s="323" t="s">
        <v>126</v>
      </c>
      <c r="E843" s="323" t="s">
        <v>271</v>
      </c>
      <c r="F843" s="323" t="s">
        <v>118</v>
      </c>
      <c r="G843" s="323" t="s">
        <v>135</v>
      </c>
      <c r="H843" s="235">
        <v>35.397130630271</v>
      </c>
      <c r="I843" s="235">
        <v>24.273235285671518</v>
      </c>
      <c r="J843" s="325">
        <v>59.67036591594252</v>
      </c>
      <c r="K843" s="235">
        <v>31.667498115213146</v>
      </c>
      <c r="L843" s="235">
        <v>10.702251729289902</v>
      </c>
      <c r="M843" s="325">
        <v>42.36974984450305</v>
      </c>
      <c r="N843" s="235">
        <v>10.60998729818846</v>
      </c>
      <c r="O843" s="235">
        <v>76.41304037756231</v>
      </c>
      <c r="P843" s="235">
        <v>9.881177143691747</v>
      </c>
      <c r="Q843" s="235">
        <v>11.19846322764997</v>
      </c>
      <c r="R843" s="235">
        <v>38.16162353223225</v>
      </c>
      <c r="S843" s="235">
        <v>36.10680317246711</v>
      </c>
      <c r="T843" s="235">
        <v>44.34158808871644</v>
      </c>
      <c r="U843" s="235">
        <v>11.98153909717476</v>
      </c>
      <c r="V843" s="325">
        <v>238.694221937683</v>
      </c>
      <c r="W843" s="325">
        <v>340.73433769812857</v>
      </c>
      <c r="X843" s="235">
        <v>33.98094406661951</v>
      </c>
      <c r="Y843" s="325">
        <v>374.71528176474806</v>
      </c>
    </row>
    <row r="844" spans="1:25" ht="15">
      <c r="A844" s="323">
        <v>2021</v>
      </c>
      <c r="B844" s="323" t="s">
        <v>507</v>
      </c>
      <c r="C844" s="323" t="s">
        <v>116</v>
      </c>
      <c r="D844" s="323" t="s">
        <v>126</v>
      </c>
      <c r="E844" s="323" t="s">
        <v>272</v>
      </c>
      <c r="F844" s="323" t="s">
        <v>118</v>
      </c>
      <c r="G844" s="323" t="s">
        <v>136</v>
      </c>
      <c r="H844" s="235">
        <v>231.92855223411365</v>
      </c>
      <c r="I844" s="235">
        <v>0</v>
      </c>
      <c r="J844" s="325">
        <v>231.92855223411365</v>
      </c>
      <c r="K844" s="235">
        <v>388.4434078204991</v>
      </c>
      <c r="L844" s="235">
        <v>210.8327403309168</v>
      </c>
      <c r="M844" s="325">
        <v>599.2761481514159</v>
      </c>
      <c r="N844" s="235">
        <v>31.134374662404756</v>
      </c>
      <c r="O844" s="235">
        <v>232.044036393508</v>
      </c>
      <c r="P844" s="235">
        <v>45.94116174147493</v>
      </c>
      <c r="Q844" s="235">
        <v>27.38206056715439</v>
      </c>
      <c r="R844" s="235">
        <v>125.8021875173914</v>
      </c>
      <c r="S844" s="235">
        <v>101.71449430702762</v>
      </c>
      <c r="T844" s="235">
        <v>114.70662783673876</v>
      </c>
      <c r="U844" s="235">
        <v>34.81419988099616</v>
      </c>
      <c r="V844" s="325">
        <v>713.5391429066962</v>
      </c>
      <c r="W844" s="325">
        <v>1544.7438432922256</v>
      </c>
      <c r="X844" s="235">
        <v>154.05507554883647</v>
      </c>
      <c r="Y844" s="325">
        <v>1698.798918841062</v>
      </c>
    </row>
    <row r="845" spans="1:25" ht="15">
      <c r="A845" s="323">
        <v>2021</v>
      </c>
      <c r="B845" s="323" t="s">
        <v>507</v>
      </c>
      <c r="C845" s="323" t="s">
        <v>116</v>
      </c>
      <c r="D845" s="323" t="s">
        <v>117</v>
      </c>
      <c r="E845" s="323" t="s">
        <v>273</v>
      </c>
      <c r="F845" s="323" t="s">
        <v>118</v>
      </c>
      <c r="G845" s="323" t="s">
        <v>137</v>
      </c>
      <c r="H845" s="235">
        <v>38.500157198675346</v>
      </c>
      <c r="I845" s="235">
        <v>0</v>
      </c>
      <c r="J845" s="325">
        <v>38.500157198675346</v>
      </c>
      <c r="K845" s="235">
        <v>4.363364489577665</v>
      </c>
      <c r="L845" s="235">
        <v>9.675713605239117</v>
      </c>
      <c r="M845" s="325">
        <v>14.039078094816784</v>
      </c>
      <c r="N845" s="235">
        <v>1.4688329315612871</v>
      </c>
      <c r="O845" s="235">
        <v>18.787956227067866</v>
      </c>
      <c r="P845" s="235">
        <v>3.256373751425544</v>
      </c>
      <c r="Q845" s="235">
        <v>2.111979569963137</v>
      </c>
      <c r="R845" s="235">
        <v>10.93060226275397</v>
      </c>
      <c r="S845" s="235">
        <v>11.320076427341052</v>
      </c>
      <c r="T845" s="235">
        <v>24.674056084239247</v>
      </c>
      <c r="U845" s="235">
        <v>4.184209647307042</v>
      </c>
      <c r="V845" s="325">
        <v>76.73408690165914</v>
      </c>
      <c r="W845" s="325">
        <v>129.27332219515128</v>
      </c>
      <c r="X845" s="235">
        <v>12.892241975070084</v>
      </c>
      <c r="Y845" s="325">
        <v>142.16556417022136</v>
      </c>
    </row>
    <row r="846" spans="1:25" ht="15">
      <c r="A846" s="323">
        <v>2021</v>
      </c>
      <c r="B846" s="323" t="s">
        <v>507</v>
      </c>
      <c r="C846" s="323" t="s">
        <v>116</v>
      </c>
      <c r="D846" s="323" t="s">
        <v>126</v>
      </c>
      <c r="E846" s="323" t="s">
        <v>274</v>
      </c>
      <c r="F846" s="323" t="s">
        <v>118</v>
      </c>
      <c r="G846" s="323" t="s">
        <v>138</v>
      </c>
      <c r="H846" s="235">
        <v>31.32521773763485</v>
      </c>
      <c r="I846" s="235">
        <v>23.591339065769546</v>
      </c>
      <c r="J846" s="325">
        <v>54.9165568034044</v>
      </c>
      <c r="K846" s="235">
        <v>1696.8787689460642</v>
      </c>
      <c r="L846" s="235">
        <v>489.5873447913018</v>
      </c>
      <c r="M846" s="325">
        <v>2186.466113737366</v>
      </c>
      <c r="N846" s="235">
        <v>97.83886196985353</v>
      </c>
      <c r="O846" s="235">
        <v>915.5365502779993</v>
      </c>
      <c r="P846" s="235">
        <v>77.0239095524037</v>
      </c>
      <c r="Q846" s="235">
        <v>90.42446067416938</v>
      </c>
      <c r="R846" s="235">
        <v>275.5496878540638</v>
      </c>
      <c r="S846" s="235">
        <v>290.5511784080473</v>
      </c>
      <c r="T846" s="235">
        <v>368.80182828980463</v>
      </c>
      <c r="U846" s="235">
        <v>68.05755883562695</v>
      </c>
      <c r="V846" s="325">
        <v>2183.7840358619687</v>
      </c>
      <c r="W846" s="325">
        <v>4425.166706402739</v>
      </c>
      <c r="X846" s="235">
        <v>441.3154933300525</v>
      </c>
      <c r="Y846" s="325">
        <v>4866.482199732791</v>
      </c>
    </row>
    <row r="847" spans="1:25" ht="15">
      <c r="A847" s="323">
        <v>2021</v>
      </c>
      <c r="B847" s="323" t="s">
        <v>507</v>
      </c>
      <c r="C847" s="323" t="s">
        <v>116</v>
      </c>
      <c r="D847" s="323" t="s">
        <v>120</v>
      </c>
      <c r="E847" s="323" t="s">
        <v>275</v>
      </c>
      <c r="F847" s="323" t="s">
        <v>118</v>
      </c>
      <c r="G847" s="323" t="s">
        <v>139</v>
      </c>
      <c r="H847" s="235">
        <v>6.118954952998094</v>
      </c>
      <c r="I847" s="235">
        <v>17.50333177311396</v>
      </c>
      <c r="J847" s="325">
        <v>23.622286726112055</v>
      </c>
      <c r="K847" s="235">
        <v>27.376462237003338</v>
      </c>
      <c r="L847" s="235">
        <v>35.40776177048174</v>
      </c>
      <c r="M847" s="325">
        <v>62.78422400748508</v>
      </c>
      <c r="N847" s="235">
        <v>23.701644588177647</v>
      </c>
      <c r="O847" s="235">
        <v>225.84596626684748</v>
      </c>
      <c r="P847" s="235">
        <v>36.02841737943861</v>
      </c>
      <c r="Q847" s="235">
        <v>22.06180918616758</v>
      </c>
      <c r="R847" s="235">
        <v>158.55418361640022</v>
      </c>
      <c r="S847" s="235">
        <v>146.68297198344808</v>
      </c>
      <c r="T847" s="235">
        <v>269.62953306013804</v>
      </c>
      <c r="U847" s="235">
        <v>49.201174492694854</v>
      </c>
      <c r="V847" s="325">
        <v>931.7057005733126</v>
      </c>
      <c r="W847" s="325">
        <v>1018.1122113069097</v>
      </c>
      <c r="X847" s="235">
        <v>101.53486243764746</v>
      </c>
      <c r="Y847" s="325">
        <v>1119.647073744557</v>
      </c>
    </row>
    <row r="848" spans="1:25" ht="15">
      <c r="A848" s="323">
        <v>2021</v>
      </c>
      <c r="B848" s="323" t="s">
        <v>507</v>
      </c>
      <c r="C848" s="323" t="s">
        <v>116</v>
      </c>
      <c r="D848" s="323" t="s">
        <v>123</v>
      </c>
      <c r="E848" s="323" t="s">
        <v>276</v>
      </c>
      <c r="F848" s="323" t="s">
        <v>118</v>
      </c>
      <c r="G848" s="323" t="s">
        <v>140</v>
      </c>
      <c r="H848" s="235">
        <v>7.734664253219283</v>
      </c>
      <c r="I848" s="235">
        <v>0</v>
      </c>
      <c r="J848" s="325">
        <v>7.734664253219283</v>
      </c>
      <c r="K848" s="235">
        <v>2.427846054750136</v>
      </c>
      <c r="L848" s="235">
        <v>2.9878347618282057</v>
      </c>
      <c r="M848" s="325">
        <v>5.415680816578342</v>
      </c>
      <c r="N848" s="235">
        <v>1.6267097786629645</v>
      </c>
      <c r="O848" s="235">
        <v>17.579782250067673</v>
      </c>
      <c r="P848" s="235">
        <v>3.3326485171505746</v>
      </c>
      <c r="Q848" s="235">
        <v>1.4791579550044296</v>
      </c>
      <c r="R848" s="235">
        <v>12.280887646050273</v>
      </c>
      <c r="S848" s="235">
        <v>8.751015856331094</v>
      </c>
      <c r="T848" s="235">
        <v>21.838021196056406</v>
      </c>
      <c r="U848" s="235">
        <v>4.25814934723122</v>
      </c>
      <c r="V848" s="325">
        <v>71.14637254655463</v>
      </c>
      <c r="W848" s="325">
        <v>84.29671761635225</v>
      </c>
      <c r="X848" s="235">
        <v>8.406790068979356</v>
      </c>
      <c r="Y848" s="325">
        <v>92.70350768533162</v>
      </c>
    </row>
    <row r="849" spans="1:25" ht="15">
      <c r="A849" s="323">
        <v>2021</v>
      </c>
      <c r="B849" s="323" t="s">
        <v>507</v>
      </c>
      <c r="C849" s="323" t="s">
        <v>116</v>
      </c>
      <c r="D849" s="323" t="s">
        <v>123</v>
      </c>
      <c r="E849" s="323" t="s">
        <v>277</v>
      </c>
      <c r="F849" s="323" t="s">
        <v>118</v>
      </c>
      <c r="G849" s="323" t="s">
        <v>141</v>
      </c>
      <c r="H849" s="235">
        <v>5.977728911061129</v>
      </c>
      <c r="I849" s="235">
        <v>4.0127257757532915</v>
      </c>
      <c r="J849" s="325">
        <v>9.99045468681442</v>
      </c>
      <c r="K849" s="235">
        <v>4.633092780880312</v>
      </c>
      <c r="L849" s="235">
        <v>6.40645056936587</v>
      </c>
      <c r="M849" s="325">
        <v>11.039543350246182</v>
      </c>
      <c r="N849" s="235">
        <v>16.222465403491285</v>
      </c>
      <c r="O849" s="235">
        <v>26.90349414553541</v>
      </c>
      <c r="P849" s="235">
        <v>5.380686870651449</v>
      </c>
      <c r="Q849" s="235">
        <v>2.473047782293405</v>
      </c>
      <c r="R849" s="235">
        <v>15.239503439938405</v>
      </c>
      <c r="S849" s="235">
        <v>16.362613795579023</v>
      </c>
      <c r="T849" s="235">
        <v>28.735909215881783</v>
      </c>
      <c r="U849" s="235">
        <v>5.977777301897554</v>
      </c>
      <c r="V849" s="325">
        <v>117.29549795526833</v>
      </c>
      <c r="W849" s="325">
        <v>138.32549599232894</v>
      </c>
      <c r="X849" s="235">
        <v>13.79500221215464</v>
      </c>
      <c r="Y849" s="325">
        <v>152.12049820448357</v>
      </c>
    </row>
    <row r="850" spans="1:25" ht="15">
      <c r="A850" s="323">
        <v>2021</v>
      </c>
      <c r="B850" s="323" t="s">
        <v>507</v>
      </c>
      <c r="C850" s="323" t="s">
        <v>116</v>
      </c>
      <c r="D850" s="323" t="s">
        <v>120</v>
      </c>
      <c r="E850" s="323" t="s">
        <v>278</v>
      </c>
      <c r="F850" s="323" t="s">
        <v>118</v>
      </c>
      <c r="G850" s="323" t="s">
        <v>142</v>
      </c>
      <c r="H850" s="235">
        <v>11.139940518630809</v>
      </c>
      <c r="I850" s="235">
        <v>7.478011935938195</v>
      </c>
      <c r="J850" s="325">
        <v>18.617952454569004</v>
      </c>
      <c r="K850" s="235">
        <v>7.500134930498767</v>
      </c>
      <c r="L850" s="235">
        <v>10.997208248413454</v>
      </c>
      <c r="M850" s="325">
        <v>18.49734317891222</v>
      </c>
      <c r="N850" s="235">
        <v>41.861900676978685</v>
      </c>
      <c r="O850" s="235">
        <v>58.78585342382132</v>
      </c>
      <c r="P850" s="235">
        <v>7.582401138809893</v>
      </c>
      <c r="Q850" s="235">
        <v>4.276797571464197</v>
      </c>
      <c r="R850" s="235">
        <v>30.51571474292714</v>
      </c>
      <c r="S850" s="235">
        <v>34.206057935060905</v>
      </c>
      <c r="T850" s="235">
        <v>38.97490191501283</v>
      </c>
      <c r="U850" s="235">
        <v>9.330840868775306</v>
      </c>
      <c r="V850" s="325">
        <v>225.53446827285026</v>
      </c>
      <c r="W850" s="325">
        <v>262.6497639063315</v>
      </c>
      <c r="X850" s="235">
        <v>26.193682141654282</v>
      </c>
      <c r="Y850" s="325">
        <v>288.84344604798576</v>
      </c>
    </row>
    <row r="851" spans="1:25" ht="15">
      <c r="A851" s="323">
        <v>2021</v>
      </c>
      <c r="B851" s="323" t="s">
        <v>507</v>
      </c>
      <c r="C851" s="323" t="s">
        <v>116</v>
      </c>
      <c r="D851" s="323" t="s">
        <v>126</v>
      </c>
      <c r="E851" s="323" t="s">
        <v>279</v>
      </c>
      <c r="F851" s="323" t="s">
        <v>118</v>
      </c>
      <c r="G851" s="323" t="s">
        <v>143</v>
      </c>
      <c r="H851" s="235">
        <v>147.86943613065299</v>
      </c>
      <c r="I851" s="235">
        <v>0</v>
      </c>
      <c r="J851" s="325">
        <v>147.86943613065299</v>
      </c>
      <c r="K851" s="235">
        <v>14.88882384511269</v>
      </c>
      <c r="L851" s="235">
        <v>6.5348937088327546</v>
      </c>
      <c r="M851" s="325">
        <v>21.423717553945444</v>
      </c>
      <c r="N851" s="235">
        <v>4.108233562831815</v>
      </c>
      <c r="O851" s="235">
        <v>40.75959603973766</v>
      </c>
      <c r="P851" s="235">
        <v>8.902642162351453</v>
      </c>
      <c r="Q851" s="235">
        <v>4.3313750762988965</v>
      </c>
      <c r="R851" s="235">
        <v>41.49589818947231</v>
      </c>
      <c r="S851" s="235">
        <v>23.889036801225</v>
      </c>
      <c r="T851" s="235">
        <v>42.42386891934024</v>
      </c>
      <c r="U851" s="235">
        <v>10.648882961232317</v>
      </c>
      <c r="V851" s="325">
        <v>176.5595337124897</v>
      </c>
      <c r="W851" s="325">
        <v>345.8526873970881</v>
      </c>
      <c r="X851" s="235">
        <v>34.49138970003797</v>
      </c>
      <c r="Y851" s="325">
        <v>380.3440770971261</v>
      </c>
    </row>
    <row r="852" spans="1:25" ht="15">
      <c r="A852" s="323">
        <v>2021</v>
      </c>
      <c r="B852" s="323" t="s">
        <v>507</v>
      </c>
      <c r="C852" s="323" t="s">
        <v>116</v>
      </c>
      <c r="D852" s="323" t="s">
        <v>117</v>
      </c>
      <c r="E852" s="323" t="s">
        <v>280</v>
      </c>
      <c r="F852" s="323" t="s">
        <v>118</v>
      </c>
      <c r="G852" s="323" t="s">
        <v>144</v>
      </c>
      <c r="H852" s="235">
        <v>199.03423622817397</v>
      </c>
      <c r="I852" s="235">
        <v>208.94845725210595</v>
      </c>
      <c r="J852" s="325">
        <v>407.9826934802799</v>
      </c>
      <c r="K852" s="235">
        <v>176.0316416343078</v>
      </c>
      <c r="L852" s="235">
        <v>186.82656245174337</v>
      </c>
      <c r="M852" s="325">
        <v>362.85820408605116</v>
      </c>
      <c r="N852" s="235">
        <v>53.53780458070709</v>
      </c>
      <c r="O852" s="235">
        <v>75.2029229365348</v>
      </c>
      <c r="P852" s="235">
        <v>19.79070717679686</v>
      </c>
      <c r="Q852" s="235">
        <v>14.437935000655532</v>
      </c>
      <c r="R852" s="235">
        <v>53.90588808395715</v>
      </c>
      <c r="S852" s="235">
        <v>54.22684807347615</v>
      </c>
      <c r="T852" s="235">
        <v>88.60249143445391</v>
      </c>
      <c r="U852" s="235">
        <v>19.051930984164255</v>
      </c>
      <c r="V852" s="325">
        <v>378.7565282707458</v>
      </c>
      <c r="W852" s="325">
        <v>1149.5974258370768</v>
      </c>
      <c r="X852" s="235">
        <v>114.64769324513557</v>
      </c>
      <c r="Y852" s="325">
        <v>1264.2451190822123</v>
      </c>
    </row>
    <row r="853" spans="1:25" ht="15">
      <c r="A853" s="323">
        <v>2021</v>
      </c>
      <c r="B853" s="323" t="s">
        <v>507</v>
      </c>
      <c r="C853" s="323" t="s">
        <v>145</v>
      </c>
      <c r="D853" s="323" t="s">
        <v>146</v>
      </c>
      <c r="E853" s="323" t="s">
        <v>281</v>
      </c>
      <c r="F853" s="323" t="s">
        <v>147</v>
      </c>
      <c r="G853" s="323" t="s">
        <v>148</v>
      </c>
      <c r="H853" s="235">
        <v>12.817853878768709</v>
      </c>
      <c r="I853" s="235">
        <v>30.66348182122156</v>
      </c>
      <c r="J853" s="325">
        <v>43.48133569999027</v>
      </c>
      <c r="K853" s="235">
        <v>159.4516786399667</v>
      </c>
      <c r="L853" s="235">
        <v>134.33040572157842</v>
      </c>
      <c r="M853" s="325">
        <v>293.7820843615451</v>
      </c>
      <c r="N853" s="235">
        <v>18.021285597492987</v>
      </c>
      <c r="O853" s="235">
        <v>89.14974033946662</v>
      </c>
      <c r="P853" s="235">
        <v>12.642326384022578</v>
      </c>
      <c r="Q853" s="235">
        <v>9.114084398590503</v>
      </c>
      <c r="R853" s="235">
        <v>41.33517846504309</v>
      </c>
      <c r="S853" s="235">
        <v>48.06772207606627</v>
      </c>
      <c r="T853" s="235">
        <v>64.78862730863077</v>
      </c>
      <c r="U853" s="235">
        <v>15.543472929061924</v>
      </c>
      <c r="V853" s="325">
        <v>298.66243749837474</v>
      </c>
      <c r="W853" s="325">
        <v>635.9258575599101</v>
      </c>
      <c r="X853" s="235">
        <v>63.419968595607244</v>
      </c>
      <c r="Y853" s="325">
        <v>699.3458261555173</v>
      </c>
    </row>
    <row r="854" spans="1:25" ht="15">
      <c r="A854" s="323">
        <v>2021</v>
      </c>
      <c r="B854" s="323" t="s">
        <v>507</v>
      </c>
      <c r="C854" s="323" t="s">
        <v>145</v>
      </c>
      <c r="D854" s="323" t="s">
        <v>149</v>
      </c>
      <c r="E854" s="323" t="s">
        <v>282</v>
      </c>
      <c r="F854" s="323" t="s">
        <v>147</v>
      </c>
      <c r="G854" s="323" t="s">
        <v>150</v>
      </c>
      <c r="H854" s="235">
        <v>104.02647879808885</v>
      </c>
      <c r="I854" s="235">
        <v>69.8308961385184</v>
      </c>
      <c r="J854" s="325">
        <v>173.85737493660724</v>
      </c>
      <c r="K854" s="235">
        <v>100.76939219712405</v>
      </c>
      <c r="L854" s="235">
        <v>45.351748465640625</v>
      </c>
      <c r="M854" s="325">
        <v>146.12114066276467</v>
      </c>
      <c r="N854" s="235">
        <v>12.7600795331406</v>
      </c>
      <c r="O854" s="235">
        <v>108.09846422349032</v>
      </c>
      <c r="P854" s="235">
        <v>18.17880097641238</v>
      </c>
      <c r="Q854" s="235">
        <v>22.823693928267097</v>
      </c>
      <c r="R854" s="235">
        <v>52.95574895603332</v>
      </c>
      <c r="S854" s="235">
        <v>58.49135299139119</v>
      </c>
      <c r="T854" s="235">
        <v>98.61212109624593</v>
      </c>
      <c r="U854" s="235">
        <v>18.925190365867007</v>
      </c>
      <c r="V854" s="325">
        <v>390.84545207084784</v>
      </c>
      <c r="W854" s="325">
        <v>710.8239676702198</v>
      </c>
      <c r="X854" s="235">
        <v>70.889449093369</v>
      </c>
      <c r="Y854" s="325">
        <v>781.7134167635887</v>
      </c>
    </row>
    <row r="855" spans="1:25" ht="15">
      <c r="A855" s="323">
        <v>2021</v>
      </c>
      <c r="B855" s="323" t="s">
        <v>507</v>
      </c>
      <c r="C855" s="323" t="s">
        <v>145</v>
      </c>
      <c r="D855" s="323" t="s">
        <v>146</v>
      </c>
      <c r="E855" s="323" t="s">
        <v>283</v>
      </c>
      <c r="F855" s="323" t="s">
        <v>147</v>
      </c>
      <c r="G855" s="323" t="s">
        <v>151</v>
      </c>
      <c r="H855" s="235">
        <v>7.482114205279835</v>
      </c>
      <c r="I855" s="235">
        <v>5.575015402395094</v>
      </c>
      <c r="J855" s="325">
        <v>13.057129607674929</v>
      </c>
      <c r="K855" s="235">
        <v>4.219994868204697</v>
      </c>
      <c r="L855" s="235">
        <v>0.5464246985067378</v>
      </c>
      <c r="M855" s="325">
        <v>4.766419566711435</v>
      </c>
      <c r="N855" s="235">
        <v>4.219580854193928</v>
      </c>
      <c r="O855" s="235">
        <v>11.877105519755874</v>
      </c>
      <c r="P855" s="235">
        <v>2.5287566747985903</v>
      </c>
      <c r="Q855" s="235">
        <v>1.3881888798872906</v>
      </c>
      <c r="R855" s="235">
        <v>8.64428931045967</v>
      </c>
      <c r="S855" s="235">
        <v>9.57706021869708</v>
      </c>
      <c r="T855" s="235">
        <v>12.92058786335972</v>
      </c>
      <c r="U855" s="235">
        <v>3.251976500423319</v>
      </c>
      <c r="V855" s="325">
        <v>54.40754582157547</v>
      </c>
      <c r="W855" s="325">
        <v>72.23109499596183</v>
      </c>
      <c r="X855" s="235">
        <v>7.203502926972364</v>
      </c>
      <c r="Y855" s="325">
        <v>79.43459792293419</v>
      </c>
    </row>
    <row r="856" spans="1:25" ht="15">
      <c r="A856" s="323">
        <v>2021</v>
      </c>
      <c r="B856" s="323" t="s">
        <v>507</v>
      </c>
      <c r="C856" s="323" t="s">
        <v>145</v>
      </c>
      <c r="D856" s="323" t="s">
        <v>149</v>
      </c>
      <c r="E856" s="323" t="s">
        <v>284</v>
      </c>
      <c r="F856" s="323" t="s">
        <v>147</v>
      </c>
      <c r="G856" s="323" t="s">
        <v>152</v>
      </c>
      <c r="H856" s="235">
        <v>125.59940768858957</v>
      </c>
      <c r="I856" s="235">
        <v>0</v>
      </c>
      <c r="J856" s="325">
        <v>125.59940768858957</v>
      </c>
      <c r="K856" s="235">
        <v>13.054944428517235</v>
      </c>
      <c r="L856" s="235">
        <v>1.8609048009364493</v>
      </c>
      <c r="M856" s="325">
        <v>14.915849229453684</v>
      </c>
      <c r="N856" s="235">
        <v>2.8478384036078395</v>
      </c>
      <c r="O856" s="235">
        <v>25.47977494026804</v>
      </c>
      <c r="P856" s="235">
        <v>4.425641009261573</v>
      </c>
      <c r="Q856" s="235">
        <v>2.2738523457278204</v>
      </c>
      <c r="R856" s="235">
        <v>13.555248642182827</v>
      </c>
      <c r="S856" s="235">
        <v>16.88166785496614</v>
      </c>
      <c r="T856" s="235">
        <v>22.007669735633495</v>
      </c>
      <c r="U856" s="235">
        <v>4.602996883722657</v>
      </c>
      <c r="V856" s="325">
        <v>92.07468981537039</v>
      </c>
      <c r="W856" s="325">
        <v>232.58994673341363</v>
      </c>
      <c r="X856" s="235">
        <v>23.19585992946888</v>
      </c>
      <c r="Y856" s="325">
        <v>255.78580666288252</v>
      </c>
    </row>
    <row r="857" spans="1:25" ht="15">
      <c r="A857" s="323">
        <v>2021</v>
      </c>
      <c r="B857" s="323" t="s">
        <v>507</v>
      </c>
      <c r="C857" s="323" t="s">
        <v>145</v>
      </c>
      <c r="D857" s="323" t="s">
        <v>153</v>
      </c>
      <c r="E857" s="323" t="s">
        <v>285</v>
      </c>
      <c r="F857" s="323" t="s">
        <v>147</v>
      </c>
      <c r="G857" s="323" t="s">
        <v>154</v>
      </c>
      <c r="H857" s="235">
        <v>142.87015324361582</v>
      </c>
      <c r="I857" s="235">
        <v>0</v>
      </c>
      <c r="J857" s="325">
        <v>142.87015324361582</v>
      </c>
      <c r="K857" s="235">
        <v>12.386307824757523</v>
      </c>
      <c r="L857" s="235">
        <v>5.877328878146315</v>
      </c>
      <c r="M857" s="325">
        <v>18.26363670290384</v>
      </c>
      <c r="N857" s="235">
        <v>3.731600564941984</v>
      </c>
      <c r="O857" s="235">
        <v>30.892262330895196</v>
      </c>
      <c r="P857" s="235">
        <v>7.116736254667398</v>
      </c>
      <c r="Q857" s="235">
        <v>6.30653758086967</v>
      </c>
      <c r="R857" s="235">
        <v>19.47147458365943</v>
      </c>
      <c r="S857" s="235">
        <v>20.318276205088356</v>
      </c>
      <c r="T857" s="235">
        <v>36.51968685421127</v>
      </c>
      <c r="U857" s="235">
        <v>7.184045893143863</v>
      </c>
      <c r="V857" s="325">
        <v>131.54062026747718</v>
      </c>
      <c r="W857" s="325">
        <v>292.6744102139968</v>
      </c>
      <c r="X857" s="235">
        <v>29.187996814174035</v>
      </c>
      <c r="Y857" s="325">
        <v>321.8624070281708</v>
      </c>
    </row>
    <row r="858" spans="1:25" ht="15">
      <c r="A858" s="323">
        <v>2021</v>
      </c>
      <c r="B858" s="323" t="s">
        <v>507</v>
      </c>
      <c r="C858" s="323" t="s">
        <v>145</v>
      </c>
      <c r="D858" s="323" t="s">
        <v>155</v>
      </c>
      <c r="E858" s="323" t="s">
        <v>286</v>
      </c>
      <c r="F858" s="323" t="s">
        <v>147</v>
      </c>
      <c r="G858" s="323" t="s">
        <v>156</v>
      </c>
      <c r="H858" s="235">
        <v>26.254297919185284</v>
      </c>
      <c r="I858" s="235">
        <v>0</v>
      </c>
      <c r="J858" s="325">
        <v>26.254297919185284</v>
      </c>
      <c r="K858" s="235">
        <v>4.15557083288608</v>
      </c>
      <c r="L858" s="235">
        <v>1.1904132678131258</v>
      </c>
      <c r="M858" s="325">
        <v>5.345984100699206</v>
      </c>
      <c r="N858" s="235">
        <v>1.3035193239246896</v>
      </c>
      <c r="O858" s="235">
        <v>8.724751336422745</v>
      </c>
      <c r="P858" s="235">
        <v>2.2933074403371423</v>
      </c>
      <c r="Q858" s="235">
        <v>1.7383961856579364</v>
      </c>
      <c r="R858" s="235">
        <v>8.212350484886786</v>
      </c>
      <c r="S858" s="235">
        <v>6.221732334736464</v>
      </c>
      <c r="T858" s="235">
        <v>15.087639071264876</v>
      </c>
      <c r="U858" s="235">
        <v>2.6430934479405157</v>
      </c>
      <c r="V858" s="325">
        <v>46.224789625171155</v>
      </c>
      <c r="W858" s="325">
        <v>77.82507164505564</v>
      </c>
      <c r="X858" s="235">
        <v>7.761382150143703</v>
      </c>
      <c r="Y858" s="325">
        <v>85.58645379519935</v>
      </c>
    </row>
    <row r="859" spans="1:25" ht="15">
      <c r="A859" s="323">
        <v>2021</v>
      </c>
      <c r="B859" s="323" t="s">
        <v>507</v>
      </c>
      <c r="C859" s="323" t="s">
        <v>145</v>
      </c>
      <c r="D859" s="323" t="s">
        <v>149</v>
      </c>
      <c r="E859" s="323" t="s">
        <v>287</v>
      </c>
      <c r="F859" s="323" t="s">
        <v>147</v>
      </c>
      <c r="G859" s="323" t="s">
        <v>157</v>
      </c>
      <c r="H859" s="235">
        <v>121.91201789106229</v>
      </c>
      <c r="I859" s="235">
        <v>0</v>
      </c>
      <c r="J859" s="325">
        <v>121.91201789106229</v>
      </c>
      <c r="K859" s="235">
        <v>19.96226786594977</v>
      </c>
      <c r="L859" s="235">
        <v>5.734824642204742</v>
      </c>
      <c r="M859" s="325">
        <v>25.697092508154512</v>
      </c>
      <c r="N859" s="235">
        <v>8.040582330187533</v>
      </c>
      <c r="O859" s="235">
        <v>80.00455461225442</v>
      </c>
      <c r="P859" s="235">
        <v>10.032713536622607</v>
      </c>
      <c r="Q859" s="235">
        <v>12.663173822746062</v>
      </c>
      <c r="R859" s="235">
        <v>30.535776388535357</v>
      </c>
      <c r="S859" s="235">
        <v>41.590525598600685</v>
      </c>
      <c r="T859" s="235">
        <v>76.55299811474987</v>
      </c>
      <c r="U859" s="235">
        <v>10.9161765030952</v>
      </c>
      <c r="V859" s="325">
        <v>270.33650090679174</v>
      </c>
      <c r="W859" s="325">
        <v>417.9456113060086</v>
      </c>
      <c r="X859" s="235">
        <v>41.681113023780156</v>
      </c>
      <c r="Y859" s="325">
        <v>459.6267243297887</v>
      </c>
    </row>
    <row r="860" spans="1:25" ht="15">
      <c r="A860" s="323">
        <v>2021</v>
      </c>
      <c r="B860" s="323" t="s">
        <v>507</v>
      </c>
      <c r="C860" s="323" t="s">
        <v>145</v>
      </c>
      <c r="D860" s="323" t="s">
        <v>153</v>
      </c>
      <c r="E860" s="323" t="s">
        <v>288</v>
      </c>
      <c r="F860" s="323" t="s">
        <v>147</v>
      </c>
      <c r="G860" s="323" t="s">
        <v>158</v>
      </c>
      <c r="H860" s="235">
        <v>140.51435459855946</v>
      </c>
      <c r="I860" s="235">
        <v>0</v>
      </c>
      <c r="J860" s="325">
        <v>140.51435459855946</v>
      </c>
      <c r="K860" s="235">
        <v>17.603346319554742</v>
      </c>
      <c r="L860" s="235">
        <v>5.529660397390089</v>
      </c>
      <c r="M860" s="325">
        <v>23.13300671694483</v>
      </c>
      <c r="N860" s="235">
        <v>6.07708384941846</v>
      </c>
      <c r="O860" s="235">
        <v>36.893938469497385</v>
      </c>
      <c r="P860" s="235">
        <v>10.084557776633158</v>
      </c>
      <c r="Q860" s="235">
        <v>7.886406292942247</v>
      </c>
      <c r="R860" s="235">
        <v>28.191988059376584</v>
      </c>
      <c r="S860" s="235">
        <v>31.14735346498053</v>
      </c>
      <c r="T860" s="235">
        <v>52.192019875409535</v>
      </c>
      <c r="U860" s="235">
        <v>12.711134698914574</v>
      </c>
      <c r="V860" s="325">
        <v>185.1844824871725</v>
      </c>
      <c r="W860" s="325">
        <v>348.83184380267676</v>
      </c>
      <c r="X860" s="235">
        <v>34.78849667160979</v>
      </c>
      <c r="Y860" s="325">
        <v>383.62034047428654</v>
      </c>
    </row>
    <row r="861" spans="1:25" ht="15">
      <c r="A861" s="323">
        <v>2021</v>
      </c>
      <c r="B861" s="323" t="s">
        <v>507</v>
      </c>
      <c r="C861" s="323" t="s">
        <v>145</v>
      </c>
      <c r="D861" s="323" t="s">
        <v>146</v>
      </c>
      <c r="E861" s="323" t="s">
        <v>289</v>
      </c>
      <c r="F861" s="323" t="s">
        <v>147</v>
      </c>
      <c r="G861" s="323" t="s">
        <v>159</v>
      </c>
      <c r="H861" s="235">
        <v>67.98834354846329</v>
      </c>
      <c r="I861" s="235">
        <v>85.59897959298382</v>
      </c>
      <c r="J861" s="325">
        <v>153.58732314144711</v>
      </c>
      <c r="K861" s="235">
        <v>17.08096268540347</v>
      </c>
      <c r="L861" s="235">
        <v>10.9980379364026</v>
      </c>
      <c r="M861" s="325">
        <v>28.07900062180607</v>
      </c>
      <c r="N861" s="235">
        <v>8.721781913362715</v>
      </c>
      <c r="O861" s="235">
        <v>56.36450537499592</v>
      </c>
      <c r="P861" s="235">
        <v>11.933093112778774</v>
      </c>
      <c r="Q861" s="235">
        <v>9.057787907676802</v>
      </c>
      <c r="R861" s="235">
        <v>36.331424199405454</v>
      </c>
      <c r="S861" s="235">
        <v>37.227764523427574</v>
      </c>
      <c r="T861" s="235">
        <v>52.95601440042854</v>
      </c>
      <c r="U861" s="235">
        <v>14.944585902383201</v>
      </c>
      <c r="V861" s="325">
        <v>227.53695733445898</v>
      </c>
      <c r="W861" s="325">
        <v>409.2032810977122</v>
      </c>
      <c r="X861" s="235">
        <v>40.80925304093561</v>
      </c>
      <c r="Y861" s="325">
        <v>450.0125341386478</v>
      </c>
    </row>
    <row r="862" spans="1:25" ht="15">
      <c r="A862" s="323">
        <v>2021</v>
      </c>
      <c r="B862" s="323" t="s">
        <v>507</v>
      </c>
      <c r="C862" s="323" t="s">
        <v>145</v>
      </c>
      <c r="D862" s="323" t="s">
        <v>149</v>
      </c>
      <c r="E862" s="323" t="s">
        <v>290</v>
      </c>
      <c r="F862" s="323" t="s">
        <v>147</v>
      </c>
      <c r="G862" s="323" t="s">
        <v>160</v>
      </c>
      <c r="H862" s="235">
        <v>24.43795579614315</v>
      </c>
      <c r="I862" s="235">
        <v>0</v>
      </c>
      <c r="J862" s="325">
        <v>24.43795579614315</v>
      </c>
      <c r="K862" s="235">
        <v>4.15752952879031</v>
      </c>
      <c r="L862" s="235">
        <v>1.5281551561975757</v>
      </c>
      <c r="M862" s="325">
        <v>5.685684684987885</v>
      </c>
      <c r="N862" s="235">
        <v>2.4347812086105565</v>
      </c>
      <c r="O862" s="235">
        <v>13.094007803000771</v>
      </c>
      <c r="P862" s="235">
        <v>2.3743015484367875</v>
      </c>
      <c r="Q862" s="235">
        <v>1.244519659590757</v>
      </c>
      <c r="R862" s="235">
        <v>8.012978146306624</v>
      </c>
      <c r="S862" s="235">
        <v>8.1192708557792</v>
      </c>
      <c r="T862" s="235">
        <v>14.290153971137537</v>
      </c>
      <c r="U862" s="235">
        <v>2.8331378515619896</v>
      </c>
      <c r="V862" s="325">
        <v>52.40315104442422</v>
      </c>
      <c r="W862" s="325">
        <v>82.52679152555525</v>
      </c>
      <c r="X862" s="235">
        <v>8.230277892661196</v>
      </c>
      <c r="Y862" s="325">
        <v>90.75706941821645</v>
      </c>
    </row>
    <row r="863" spans="1:25" ht="15">
      <c r="A863" s="323">
        <v>2021</v>
      </c>
      <c r="B863" s="323" t="s">
        <v>507</v>
      </c>
      <c r="C863" s="323" t="s">
        <v>145</v>
      </c>
      <c r="D863" s="323" t="s">
        <v>149</v>
      </c>
      <c r="E863" s="323" t="s">
        <v>291</v>
      </c>
      <c r="F863" s="323" t="s">
        <v>147</v>
      </c>
      <c r="G863" s="323" t="s">
        <v>161</v>
      </c>
      <c r="H863" s="235">
        <v>99.1464254519377</v>
      </c>
      <c r="I863" s="235">
        <v>0</v>
      </c>
      <c r="J863" s="325">
        <v>99.1464254519377</v>
      </c>
      <c r="K863" s="235">
        <v>15.714806958803614</v>
      </c>
      <c r="L863" s="235">
        <v>3.150336343265298</v>
      </c>
      <c r="M863" s="325">
        <v>18.865143302068912</v>
      </c>
      <c r="N863" s="235">
        <v>5.187964237069011</v>
      </c>
      <c r="O863" s="235">
        <v>59.78176775146708</v>
      </c>
      <c r="P863" s="235">
        <v>5.65372054233629</v>
      </c>
      <c r="Q863" s="235">
        <v>5.425167688105048</v>
      </c>
      <c r="R863" s="235">
        <v>23.643708092478896</v>
      </c>
      <c r="S863" s="235">
        <v>23.67413120315468</v>
      </c>
      <c r="T863" s="235">
        <v>28.262252575918936</v>
      </c>
      <c r="U863" s="235">
        <v>6.828160819929207</v>
      </c>
      <c r="V863" s="325">
        <v>158.4568729104591</v>
      </c>
      <c r="W863" s="325">
        <v>276.46844166446573</v>
      </c>
      <c r="X863" s="235">
        <v>27.571798944163962</v>
      </c>
      <c r="Y863" s="325">
        <v>304.0402406086297</v>
      </c>
    </row>
    <row r="864" spans="1:25" ht="15">
      <c r="A864" s="323">
        <v>2021</v>
      </c>
      <c r="B864" s="323" t="s">
        <v>507</v>
      </c>
      <c r="C864" s="323" t="s">
        <v>145</v>
      </c>
      <c r="D864" s="323" t="s">
        <v>155</v>
      </c>
      <c r="E864" s="323" t="s">
        <v>292</v>
      </c>
      <c r="F864" s="323" t="s">
        <v>147</v>
      </c>
      <c r="G864" s="323" t="s">
        <v>162</v>
      </c>
      <c r="H864" s="235">
        <v>353.2996790922639</v>
      </c>
      <c r="I864" s="235">
        <v>0</v>
      </c>
      <c r="J864" s="325">
        <v>353.2996790922639</v>
      </c>
      <c r="K864" s="235">
        <v>22.031612767813236</v>
      </c>
      <c r="L864" s="235">
        <v>13.104152532205141</v>
      </c>
      <c r="M864" s="325">
        <v>35.13576530001838</v>
      </c>
      <c r="N864" s="235">
        <v>5.251042816084438</v>
      </c>
      <c r="O864" s="235">
        <v>48.154295512017995</v>
      </c>
      <c r="P864" s="235">
        <v>8.19564514746959</v>
      </c>
      <c r="Q864" s="235">
        <v>5.585187710020427</v>
      </c>
      <c r="R864" s="235">
        <v>27.827033653150337</v>
      </c>
      <c r="S864" s="235">
        <v>26.90435376702272</v>
      </c>
      <c r="T864" s="235">
        <v>35.738474986387956</v>
      </c>
      <c r="U864" s="235">
        <v>9.247876923123538</v>
      </c>
      <c r="V864" s="325">
        <v>166.90391051527698</v>
      </c>
      <c r="W864" s="325">
        <v>555.3393549075593</v>
      </c>
      <c r="X864" s="235">
        <v>55.38319291384401</v>
      </c>
      <c r="Y864" s="325">
        <v>610.7225478214033</v>
      </c>
    </row>
    <row r="865" spans="1:25" ht="15">
      <c r="A865" s="323">
        <v>2021</v>
      </c>
      <c r="B865" s="323" t="s">
        <v>507</v>
      </c>
      <c r="C865" s="323" t="s">
        <v>145</v>
      </c>
      <c r="D865" s="323" t="s">
        <v>155</v>
      </c>
      <c r="E865" s="323" t="s">
        <v>293</v>
      </c>
      <c r="F865" s="323" t="s">
        <v>147</v>
      </c>
      <c r="G865" s="323" t="s">
        <v>163</v>
      </c>
      <c r="H865" s="235">
        <v>1.4232752214187263</v>
      </c>
      <c r="I865" s="235">
        <v>9.32370177698899</v>
      </c>
      <c r="J865" s="325">
        <v>10.746976998407717</v>
      </c>
      <c r="K865" s="235">
        <v>31.640736047662866</v>
      </c>
      <c r="L865" s="235">
        <v>32.085668833801634</v>
      </c>
      <c r="M865" s="325">
        <v>63.726404881464504</v>
      </c>
      <c r="N865" s="235">
        <v>27.477218103747244</v>
      </c>
      <c r="O865" s="235">
        <v>44.738819346435285</v>
      </c>
      <c r="P865" s="235">
        <v>3.2113915968381677</v>
      </c>
      <c r="Q865" s="235">
        <v>1.6283108796945434</v>
      </c>
      <c r="R865" s="235">
        <v>10.09149424397521</v>
      </c>
      <c r="S865" s="235">
        <v>16.78972079925196</v>
      </c>
      <c r="T865" s="235">
        <v>14.788682843620242</v>
      </c>
      <c r="U865" s="235">
        <v>3.984561519302026</v>
      </c>
      <c r="V865" s="325">
        <v>122.71019933286466</v>
      </c>
      <c r="W865" s="325">
        <v>197.1835812127369</v>
      </c>
      <c r="X865" s="235">
        <v>19.664834161745063</v>
      </c>
      <c r="Y865" s="325">
        <v>216.84841537448196</v>
      </c>
    </row>
    <row r="866" spans="1:25" ht="15">
      <c r="A866" s="323">
        <v>2021</v>
      </c>
      <c r="B866" s="323" t="s">
        <v>507</v>
      </c>
      <c r="C866" s="323" t="s">
        <v>145</v>
      </c>
      <c r="D866" s="323" t="s">
        <v>155</v>
      </c>
      <c r="E866" s="323" t="s">
        <v>294</v>
      </c>
      <c r="F866" s="323" t="s">
        <v>147</v>
      </c>
      <c r="G866" s="323" t="s">
        <v>164</v>
      </c>
      <c r="H866" s="235">
        <v>25.413681695702525</v>
      </c>
      <c r="I866" s="235">
        <v>0</v>
      </c>
      <c r="J866" s="325">
        <v>25.413681695702525</v>
      </c>
      <c r="K866" s="235">
        <v>11.181995703866564</v>
      </c>
      <c r="L866" s="235">
        <v>8.763005669873353</v>
      </c>
      <c r="M866" s="325">
        <v>19.945001373739917</v>
      </c>
      <c r="N866" s="235">
        <v>1.529321075371834</v>
      </c>
      <c r="O866" s="235">
        <v>10.229406541292965</v>
      </c>
      <c r="P866" s="235">
        <v>2.639485174606117</v>
      </c>
      <c r="Q866" s="235">
        <v>1.6836113742859777</v>
      </c>
      <c r="R866" s="235">
        <v>13.352867322992575</v>
      </c>
      <c r="S866" s="235">
        <v>8.60520841145859</v>
      </c>
      <c r="T866" s="235">
        <v>19.318818585462633</v>
      </c>
      <c r="U866" s="235">
        <v>3.6095346434820996</v>
      </c>
      <c r="V866" s="325">
        <v>60.96825312895279</v>
      </c>
      <c r="W866" s="325">
        <v>106.32693619839523</v>
      </c>
      <c r="X866" s="235">
        <v>10.60383199457192</v>
      </c>
      <c r="Y866" s="325">
        <v>116.93076819296715</v>
      </c>
    </row>
    <row r="867" spans="1:25" ht="15">
      <c r="A867" s="323">
        <v>2021</v>
      </c>
      <c r="B867" s="323" t="s">
        <v>507</v>
      </c>
      <c r="C867" s="323" t="s">
        <v>145</v>
      </c>
      <c r="D867" s="323" t="s">
        <v>155</v>
      </c>
      <c r="E867" s="323" t="s">
        <v>295</v>
      </c>
      <c r="F867" s="323" t="s">
        <v>147</v>
      </c>
      <c r="G867" s="323" t="s">
        <v>165</v>
      </c>
      <c r="H867" s="235">
        <v>42.047552652819256</v>
      </c>
      <c r="I867" s="235">
        <v>0</v>
      </c>
      <c r="J867" s="325">
        <v>42.047552652819256</v>
      </c>
      <c r="K867" s="235">
        <v>6.574579877818279</v>
      </c>
      <c r="L867" s="235">
        <v>3.6313486263135966</v>
      </c>
      <c r="M867" s="325">
        <v>10.205928504131876</v>
      </c>
      <c r="N867" s="235">
        <v>21.58600077665033</v>
      </c>
      <c r="O867" s="235">
        <v>7.897242922414405</v>
      </c>
      <c r="P867" s="235">
        <v>2.2980491262675358</v>
      </c>
      <c r="Q867" s="235">
        <v>1.3764111013499458</v>
      </c>
      <c r="R867" s="235">
        <v>8.235619615932318</v>
      </c>
      <c r="S867" s="235">
        <v>11.895897919702207</v>
      </c>
      <c r="T867" s="235">
        <v>18.297927013430904</v>
      </c>
      <c r="U867" s="235">
        <v>2.8727656637111725</v>
      </c>
      <c r="V867" s="325">
        <v>74.45991413945883</v>
      </c>
      <c r="W867" s="325">
        <v>126.71339529640997</v>
      </c>
      <c r="X867" s="235">
        <v>12.636944157572652</v>
      </c>
      <c r="Y867" s="325">
        <v>139.35033945398263</v>
      </c>
    </row>
    <row r="868" spans="1:25" ht="15">
      <c r="A868" s="323">
        <v>2021</v>
      </c>
      <c r="B868" s="323" t="s">
        <v>507</v>
      </c>
      <c r="C868" s="323" t="s">
        <v>145</v>
      </c>
      <c r="D868" s="323" t="s">
        <v>153</v>
      </c>
      <c r="E868" s="323" t="s">
        <v>296</v>
      </c>
      <c r="F868" s="323" t="s">
        <v>147</v>
      </c>
      <c r="G868" s="323" t="s">
        <v>166</v>
      </c>
      <c r="H868" s="235">
        <v>190.57426347097717</v>
      </c>
      <c r="I868" s="235">
        <v>0</v>
      </c>
      <c r="J868" s="325">
        <v>190.57426347097717</v>
      </c>
      <c r="K868" s="235">
        <v>18.52029673387403</v>
      </c>
      <c r="L868" s="235">
        <v>4.499982969810702</v>
      </c>
      <c r="M868" s="325">
        <v>23.020279703684732</v>
      </c>
      <c r="N868" s="235">
        <v>4.924680755735862</v>
      </c>
      <c r="O868" s="235">
        <v>38.57492402690991</v>
      </c>
      <c r="P868" s="235">
        <v>6.883678509922265</v>
      </c>
      <c r="Q868" s="235">
        <v>7.014807590435783</v>
      </c>
      <c r="R868" s="235">
        <v>23.063809370039326</v>
      </c>
      <c r="S868" s="235">
        <v>24.85588073173351</v>
      </c>
      <c r="T868" s="235">
        <v>38.24892741998748</v>
      </c>
      <c r="U868" s="235">
        <v>10.727124352854002</v>
      </c>
      <c r="V868" s="325">
        <v>154.29383275761813</v>
      </c>
      <c r="W868" s="325">
        <v>367.88837593228004</v>
      </c>
      <c r="X868" s="235">
        <v>36.688977136168916</v>
      </c>
      <c r="Y868" s="325">
        <v>404.57735306844893</v>
      </c>
    </row>
    <row r="869" spans="1:25" ht="15">
      <c r="A869" s="323">
        <v>2021</v>
      </c>
      <c r="B869" s="323" t="s">
        <v>507</v>
      </c>
      <c r="C869" s="323" t="s">
        <v>145</v>
      </c>
      <c r="D869" s="323" t="s">
        <v>155</v>
      </c>
      <c r="E869" s="323" t="s">
        <v>297</v>
      </c>
      <c r="F869" s="323" t="s">
        <v>147</v>
      </c>
      <c r="G869" s="323" t="s">
        <v>167</v>
      </c>
      <c r="H869" s="235">
        <v>125.27138777284993</v>
      </c>
      <c r="I869" s="235">
        <v>0</v>
      </c>
      <c r="J869" s="325">
        <v>125.27138777284993</v>
      </c>
      <c r="K869" s="235">
        <v>17.70737013186689</v>
      </c>
      <c r="L869" s="235">
        <v>7.190308763535736</v>
      </c>
      <c r="M869" s="325">
        <v>24.897678895402628</v>
      </c>
      <c r="N869" s="235">
        <v>7.268005963598293</v>
      </c>
      <c r="O869" s="235">
        <v>65.01437027334538</v>
      </c>
      <c r="P869" s="235">
        <v>11.322813267375647</v>
      </c>
      <c r="Q869" s="235">
        <v>9.08933961851902</v>
      </c>
      <c r="R869" s="235">
        <v>43.25729193534976</v>
      </c>
      <c r="S869" s="235">
        <v>31.377996351607703</v>
      </c>
      <c r="T869" s="235">
        <v>48.960207230746335</v>
      </c>
      <c r="U869" s="235">
        <v>13.185071960382132</v>
      </c>
      <c r="V869" s="325">
        <v>229.47509660092425</v>
      </c>
      <c r="W869" s="325">
        <v>379.64416326917683</v>
      </c>
      <c r="X869" s="235">
        <v>37.86136485222022</v>
      </c>
      <c r="Y869" s="325">
        <v>417.50552812139705</v>
      </c>
    </row>
    <row r="870" spans="1:25" ht="15">
      <c r="A870" s="323">
        <v>2021</v>
      </c>
      <c r="B870" s="323" t="s">
        <v>507</v>
      </c>
      <c r="C870" s="323" t="s">
        <v>145</v>
      </c>
      <c r="D870" s="323" t="s">
        <v>155</v>
      </c>
      <c r="E870" s="323" t="s">
        <v>298</v>
      </c>
      <c r="F870" s="323" t="s">
        <v>147</v>
      </c>
      <c r="G870" s="323" t="s">
        <v>168</v>
      </c>
      <c r="H870" s="235">
        <v>102.40684875781199</v>
      </c>
      <c r="I870" s="235">
        <v>0</v>
      </c>
      <c r="J870" s="325">
        <v>102.40684875781199</v>
      </c>
      <c r="K870" s="235">
        <v>22.2351582727455</v>
      </c>
      <c r="L870" s="235">
        <v>9.240397615199598</v>
      </c>
      <c r="M870" s="325">
        <v>31.4755558879451</v>
      </c>
      <c r="N870" s="235">
        <v>4.979590021153949</v>
      </c>
      <c r="O870" s="235">
        <v>40.88943958706362</v>
      </c>
      <c r="P870" s="235">
        <v>6.619823937378281</v>
      </c>
      <c r="Q870" s="235">
        <v>6.123422886965464</v>
      </c>
      <c r="R870" s="235">
        <v>26.45354739266167</v>
      </c>
      <c r="S870" s="235">
        <v>21.368513451922492</v>
      </c>
      <c r="T870" s="235">
        <v>36.719125055296715</v>
      </c>
      <c r="U870" s="235">
        <v>9.212548450289098</v>
      </c>
      <c r="V870" s="325">
        <v>152.36601078273128</v>
      </c>
      <c r="W870" s="325">
        <v>286.24841542848833</v>
      </c>
      <c r="X870" s="235">
        <v>28.547141622255555</v>
      </c>
      <c r="Y870" s="325">
        <v>314.79555705074387</v>
      </c>
    </row>
    <row r="871" spans="1:25" ht="15">
      <c r="A871" s="323">
        <v>2021</v>
      </c>
      <c r="B871" s="323" t="s">
        <v>507</v>
      </c>
      <c r="C871" s="323" t="s">
        <v>145</v>
      </c>
      <c r="D871" s="323" t="s">
        <v>155</v>
      </c>
      <c r="E871" s="323" t="s">
        <v>299</v>
      </c>
      <c r="F871" s="323" t="s">
        <v>147</v>
      </c>
      <c r="G871" s="323" t="s">
        <v>169</v>
      </c>
      <c r="H871" s="235">
        <v>22.837971408519845</v>
      </c>
      <c r="I871" s="235">
        <v>21.468088678144827</v>
      </c>
      <c r="J871" s="325">
        <v>44.30606008666467</v>
      </c>
      <c r="K871" s="235">
        <v>5.323807216815535</v>
      </c>
      <c r="L871" s="235">
        <v>2.1014340330005457</v>
      </c>
      <c r="M871" s="325">
        <v>7.4252412498160805</v>
      </c>
      <c r="N871" s="235">
        <v>3.2283250731320354</v>
      </c>
      <c r="O871" s="235">
        <v>11.142877398343199</v>
      </c>
      <c r="P871" s="235">
        <v>3.0139691409925398</v>
      </c>
      <c r="Q871" s="235">
        <v>2.618473014056028</v>
      </c>
      <c r="R871" s="235">
        <v>10.95959717156806</v>
      </c>
      <c r="S871" s="235">
        <v>10.807078264074754</v>
      </c>
      <c r="T871" s="235">
        <v>20.57124055040334</v>
      </c>
      <c r="U871" s="235">
        <v>3.5979699142249153</v>
      </c>
      <c r="V871" s="325">
        <v>65.93953052679487</v>
      </c>
      <c r="W871" s="325">
        <v>117.67083186327562</v>
      </c>
      <c r="X871" s="235">
        <v>11.735142348233367</v>
      </c>
      <c r="Y871" s="325">
        <v>129.40597421150898</v>
      </c>
    </row>
    <row r="872" spans="1:25" ht="15">
      <c r="A872" s="323">
        <v>2021</v>
      </c>
      <c r="B872" s="323" t="s">
        <v>507</v>
      </c>
      <c r="C872" s="323" t="s">
        <v>145</v>
      </c>
      <c r="D872" s="323" t="s">
        <v>146</v>
      </c>
      <c r="E872" s="323" t="s">
        <v>300</v>
      </c>
      <c r="F872" s="323" t="s">
        <v>147</v>
      </c>
      <c r="G872" s="323" t="s">
        <v>170</v>
      </c>
      <c r="H872" s="235">
        <v>7.169991217337188</v>
      </c>
      <c r="I872" s="235">
        <v>24.34860565422017</v>
      </c>
      <c r="J872" s="325">
        <v>31.518596871557357</v>
      </c>
      <c r="K872" s="235">
        <v>5.513401206559047</v>
      </c>
      <c r="L872" s="235">
        <v>2.7341182156338615</v>
      </c>
      <c r="M872" s="325">
        <v>8.247519422192909</v>
      </c>
      <c r="N872" s="235">
        <v>5.96893728814138</v>
      </c>
      <c r="O872" s="235">
        <v>19.327906756896223</v>
      </c>
      <c r="P872" s="235">
        <v>5.902505673787863</v>
      </c>
      <c r="Q872" s="235">
        <v>2.2814399708938264</v>
      </c>
      <c r="R872" s="235">
        <v>16.63886514103594</v>
      </c>
      <c r="S872" s="235">
        <v>16.997408019845228</v>
      </c>
      <c r="T872" s="235">
        <v>20.56009719573536</v>
      </c>
      <c r="U872" s="235">
        <v>6.953112155878273</v>
      </c>
      <c r="V872" s="325">
        <v>94.63027220221409</v>
      </c>
      <c r="W872" s="325">
        <v>134.39638849596435</v>
      </c>
      <c r="X872" s="235">
        <v>13.403157988388774</v>
      </c>
      <c r="Y872" s="325">
        <v>147.79954648435313</v>
      </c>
    </row>
    <row r="873" spans="1:25" ht="15">
      <c r="A873" s="323">
        <v>2021</v>
      </c>
      <c r="B873" s="323" t="s">
        <v>507</v>
      </c>
      <c r="C873" s="323" t="s">
        <v>145</v>
      </c>
      <c r="D873" s="323" t="s">
        <v>153</v>
      </c>
      <c r="E873" s="323" t="s">
        <v>301</v>
      </c>
      <c r="F873" s="323" t="s">
        <v>147</v>
      </c>
      <c r="G873" s="323" t="s">
        <v>171</v>
      </c>
      <c r="H873" s="235">
        <v>451.73024411329664</v>
      </c>
      <c r="I873" s="235">
        <v>303.2371799598599</v>
      </c>
      <c r="J873" s="325">
        <v>754.9674240731565</v>
      </c>
      <c r="K873" s="235">
        <v>34.57085822278197</v>
      </c>
      <c r="L873" s="235">
        <v>37.95781495714012</v>
      </c>
      <c r="M873" s="325">
        <v>72.5286731799221</v>
      </c>
      <c r="N873" s="235">
        <v>25.32878028144852</v>
      </c>
      <c r="O873" s="235">
        <v>52.173837587226984</v>
      </c>
      <c r="P873" s="235">
        <v>11.974628462849374</v>
      </c>
      <c r="Q873" s="235">
        <v>12.427859194204734</v>
      </c>
      <c r="R873" s="235">
        <v>38.01359334164386</v>
      </c>
      <c r="S873" s="235">
        <v>40.00825686050019</v>
      </c>
      <c r="T873" s="235">
        <v>76.23435656573764</v>
      </c>
      <c r="U873" s="235">
        <v>15.256789059460448</v>
      </c>
      <c r="V873" s="325">
        <v>271.41810135307173</v>
      </c>
      <c r="W873" s="325">
        <v>1098.9141986061504</v>
      </c>
      <c r="X873" s="235">
        <v>109.59312809245725</v>
      </c>
      <c r="Y873" s="325">
        <v>1208.5073266986076</v>
      </c>
    </row>
    <row r="874" spans="1:25" ht="15">
      <c r="A874" s="323">
        <v>2021</v>
      </c>
      <c r="B874" s="323" t="s">
        <v>507</v>
      </c>
      <c r="C874" s="323" t="s">
        <v>145</v>
      </c>
      <c r="D874" s="323" t="s">
        <v>155</v>
      </c>
      <c r="E874" s="323" t="s">
        <v>302</v>
      </c>
      <c r="F874" s="323" t="s">
        <v>147</v>
      </c>
      <c r="G874" s="323" t="s">
        <v>172</v>
      </c>
      <c r="H874" s="235">
        <v>128.5468443206757</v>
      </c>
      <c r="I874" s="235">
        <v>88.37509859635219</v>
      </c>
      <c r="J874" s="325">
        <v>216.92194291702788</v>
      </c>
      <c r="K874" s="235">
        <v>11.843772443305014</v>
      </c>
      <c r="L874" s="235">
        <v>6.901959943721192</v>
      </c>
      <c r="M874" s="325">
        <v>18.745732387026205</v>
      </c>
      <c r="N874" s="235">
        <v>2.2655663361865255</v>
      </c>
      <c r="O874" s="235">
        <v>10.844358312768843</v>
      </c>
      <c r="P874" s="235">
        <v>3.4289561669671134</v>
      </c>
      <c r="Q874" s="235">
        <v>1.8462071928593042</v>
      </c>
      <c r="R874" s="235">
        <v>14.06922096033844</v>
      </c>
      <c r="S874" s="235">
        <v>10.420155207055373</v>
      </c>
      <c r="T874" s="235">
        <v>20.22389741540008</v>
      </c>
      <c r="U874" s="235">
        <v>5.319231457650284</v>
      </c>
      <c r="V874" s="325">
        <v>68.41759304922597</v>
      </c>
      <c r="W874" s="325">
        <v>304.08526835328007</v>
      </c>
      <c r="X874" s="235">
        <v>30.325985238829492</v>
      </c>
      <c r="Y874" s="325">
        <v>334.4112535921096</v>
      </c>
    </row>
    <row r="875" spans="1:25" ht="15">
      <c r="A875" s="323">
        <v>2021</v>
      </c>
      <c r="B875" s="323" t="s">
        <v>507</v>
      </c>
      <c r="C875" s="323" t="s">
        <v>145</v>
      </c>
      <c r="D875" s="323" t="s">
        <v>146</v>
      </c>
      <c r="E875" s="323" t="s">
        <v>303</v>
      </c>
      <c r="F875" s="323" t="s">
        <v>147</v>
      </c>
      <c r="G875" s="323" t="s">
        <v>173</v>
      </c>
      <c r="H875" s="235">
        <v>22.340793868400723</v>
      </c>
      <c r="I875" s="235">
        <v>49.051375745916374</v>
      </c>
      <c r="J875" s="325">
        <v>71.3921696143171</v>
      </c>
      <c r="K875" s="235">
        <v>8.72090622681713</v>
      </c>
      <c r="L875" s="235">
        <v>6.946589014879047</v>
      </c>
      <c r="M875" s="325">
        <v>15.667495241696177</v>
      </c>
      <c r="N875" s="235">
        <v>5.098166324997639</v>
      </c>
      <c r="O875" s="235">
        <v>41.31890884630044</v>
      </c>
      <c r="P875" s="235">
        <v>7.077286400627399</v>
      </c>
      <c r="Q875" s="235">
        <v>3.571844815930551</v>
      </c>
      <c r="R875" s="235">
        <v>21.191062132466946</v>
      </c>
      <c r="S875" s="235">
        <v>24.358589321655693</v>
      </c>
      <c r="T875" s="235">
        <v>35.87234811829447</v>
      </c>
      <c r="U875" s="235">
        <v>6.834582525157726</v>
      </c>
      <c r="V875" s="325">
        <v>145.32278848543086</v>
      </c>
      <c r="W875" s="325">
        <v>232.38245334144415</v>
      </c>
      <c r="X875" s="235">
        <v>23.17516691274993</v>
      </c>
      <c r="Y875" s="325">
        <v>255.5576202541941</v>
      </c>
    </row>
    <row r="876" spans="1:25" ht="15">
      <c r="A876" s="323">
        <v>2021</v>
      </c>
      <c r="B876" s="323" t="s">
        <v>507</v>
      </c>
      <c r="C876" s="323" t="s">
        <v>174</v>
      </c>
      <c r="D876" s="323" t="s">
        <v>175</v>
      </c>
      <c r="E876" s="323" t="s">
        <v>304</v>
      </c>
      <c r="F876" s="323" t="s">
        <v>176</v>
      </c>
      <c r="G876" s="323" t="s">
        <v>177</v>
      </c>
      <c r="H876" s="235">
        <v>556.1420899837015</v>
      </c>
      <c r="I876" s="235">
        <v>373.3266887379101</v>
      </c>
      <c r="J876" s="325">
        <v>929.4687787216116</v>
      </c>
      <c r="K876" s="235">
        <v>126.1569270461449</v>
      </c>
      <c r="L876" s="235">
        <v>128.45259630045751</v>
      </c>
      <c r="M876" s="325">
        <v>254.60952334660243</v>
      </c>
      <c r="N876" s="235">
        <v>64.85460223770299</v>
      </c>
      <c r="O876" s="235">
        <v>604.6128860498901</v>
      </c>
      <c r="P876" s="235">
        <v>78.46559261138489</v>
      </c>
      <c r="Q876" s="235">
        <v>78.09898780937199</v>
      </c>
      <c r="R876" s="235">
        <v>142.65316405343398</v>
      </c>
      <c r="S876" s="235">
        <v>261.4528880418986</v>
      </c>
      <c r="T876" s="235">
        <v>469.6247508865474</v>
      </c>
      <c r="U876" s="235">
        <v>73.29998401039273</v>
      </c>
      <c r="V876" s="325">
        <v>1773.0628557006228</v>
      </c>
      <c r="W876" s="325">
        <v>2957.141157768837</v>
      </c>
      <c r="X876" s="235">
        <v>294.91142265874777</v>
      </c>
      <c r="Y876" s="325">
        <v>3252.0525804275844</v>
      </c>
    </row>
    <row r="877" spans="1:25" ht="15">
      <c r="A877" s="323">
        <v>2021</v>
      </c>
      <c r="B877" s="323" t="s">
        <v>507</v>
      </c>
      <c r="C877" s="323" t="s">
        <v>174</v>
      </c>
      <c r="D877" s="323" t="s">
        <v>178</v>
      </c>
      <c r="E877" s="323" t="s">
        <v>305</v>
      </c>
      <c r="F877" s="323" t="s">
        <v>176</v>
      </c>
      <c r="G877" s="323" t="s">
        <v>179</v>
      </c>
      <c r="H877" s="235">
        <v>62.074364002589476</v>
      </c>
      <c r="I877" s="235">
        <v>0</v>
      </c>
      <c r="J877" s="325">
        <v>62.074364002589476</v>
      </c>
      <c r="K877" s="235">
        <v>4.180014991680083</v>
      </c>
      <c r="L877" s="235">
        <v>16.179883201025916</v>
      </c>
      <c r="M877" s="325">
        <v>20.359898192705998</v>
      </c>
      <c r="N877" s="235">
        <v>6.275050514951253</v>
      </c>
      <c r="O877" s="235">
        <v>71.33743041927053</v>
      </c>
      <c r="P877" s="235">
        <v>11.312411522475038</v>
      </c>
      <c r="Q877" s="235">
        <v>6.611619163383372</v>
      </c>
      <c r="R877" s="235">
        <v>20.379229697978435</v>
      </c>
      <c r="S877" s="235">
        <v>31.387969276261337</v>
      </c>
      <c r="T877" s="235">
        <v>78.77942009904096</v>
      </c>
      <c r="U877" s="235">
        <v>10.894025738727146</v>
      </c>
      <c r="V877" s="325">
        <v>236.9771564320881</v>
      </c>
      <c r="W877" s="325">
        <v>319.41141862738357</v>
      </c>
      <c r="X877" s="235">
        <v>31.854440101169534</v>
      </c>
      <c r="Y877" s="325">
        <v>351.2658587285531</v>
      </c>
    </row>
    <row r="878" spans="1:25" ht="15">
      <c r="A878" s="323">
        <v>2021</v>
      </c>
      <c r="B878" s="323" t="s">
        <v>507</v>
      </c>
      <c r="C878" s="323" t="s">
        <v>174</v>
      </c>
      <c r="D878" s="323" t="s">
        <v>175</v>
      </c>
      <c r="E878" s="323" t="s">
        <v>306</v>
      </c>
      <c r="F878" s="323" t="s">
        <v>176</v>
      </c>
      <c r="G878" s="323" t="s">
        <v>180</v>
      </c>
      <c r="H878" s="235">
        <v>809.2115076017376</v>
      </c>
      <c r="I878" s="235">
        <v>0</v>
      </c>
      <c r="J878" s="325">
        <v>809.2115076017376</v>
      </c>
      <c r="K878" s="235">
        <v>58.82552653831596</v>
      </c>
      <c r="L878" s="235">
        <v>28.681816996426754</v>
      </c>
      <c r="M878" s="325">
        <v>87.50734353474272</v>
      </c>
      <c r="N878" s="235">
        <v>23.066527978245105</v>
      </c>
      <c r="O878" s="235">
        <v>162.22586259111773</v>
      </c>
      <c r="P878" s="235">
        <v>27.168295689003855</v>
      </c>
      <c r="Q878" s="235">
        <v>16.3581215354847</v>
      </c>
      <c r="R878" s="235">
        <v>54.85663442296867</v>
      </c>
      <c r="S878" s="235">
        <v>74.26787853832624</v>
      </c>
      <c r="T878" s="235">
        <v>117.11415727203436</v>
      </c>
      <c r="U878" s="235">
        <v>23.40277714779893</v>
      </c>
      <c r="V878" s="325">
        <v>498.4602551749797</v>
      </c>
      <c r="W878" s="325">
        <v>1395.1791063114601</v>
      </c>
      <c r="X878" s="235">
        <v>139.1392000429615</v>
      </c>
      <c r="Y878" s="325">
        <v>1534.3183063544216</v>
      </c>
    </row>
    <row r="879" spans="1:25" ht="15">
      <c r="A879" s="323">
        <v>2021</v>
      </c>
      <c r="B879" s="323" t="s">
        <v>507</v>
      </c>
      <c r="C879" s="323" t="s">
        <v>174</v>
      </c>
      <c r="D879" s="323" t="s">
        <v>175</v>
      </c>
      <c r="E879" s="323" t="s">
        <v>307</v>
      </c>
      <c r="F879" s="323" t="s">
        <v>176</v>
      </c>
      <c r="G879" s="323" t="s">
        <v>181</v>
      </c>
      <c r="H879" s="235">
        <v>421.1430076598512</v>
      </c>
      <c r="I879" s="235">
        <v>0</v>
      </c>
      <c r="J879" s="325">
        <v>421.1430076598512</v>
      </c>
      <c r="K879" s="235">
        <v>25.49388415681281</v>
      </c>
      <c r="L879" s="235">
        <v>45.47753322566555</v>
      </c>
      <c r="M879" s="325">
        <v>70.97141738247836</v>
      </c>
      <c r="N879" s="235">
        <v>27.279746003822904</v>
      </c>
      <c r="O879" s="235">
        <v>197.61622353648627</v>
      </c>
      <c r="P879" s="235">
        <v>39.540682705042585</v>
      </c>
      <c r="Q879" s="235">
        <v>29.564403432855002</v>
      </c>
      <c r="R879" s="235">
        <v>65.93309444669441</v>
      </c>
      <c r="S879" s="235">
        <v>84.42390258921675</v>
      </c>
      <c r="T879" s="235">
        <v>148.30013470625718</v>
      </c>
      <c r="U879" s="235">
        <v>33.43520551627536</v>
      </c>
      <c r="V879" s="325">
        <v>626.0933929366505</v>
      </c>
      <c r="W879" s="325">
        <v>1118.20781797898</v>
      </c>
      <c r="X879" s="235">
        <v>111.51725292583876</v>
      </c>
      <c r="Y879" s="325">
        <v>1229.725070904819</v>
      </c>
    </row>
    <row r="880" spans="1:25" ht="15">
      <c r="A880" s="323">
        <v>2021</v>
      </c>
      <c r="B880" s="323" t="s">
        <v>507</v>
      </c>
      <c r="C880" s="323" t="s">
        <v>174</v>
      </c>
      <c r="D880" s="323" t="s">
        <v>182</v>
      </c>
      <c r="E880" s="323" t="s">
        <v>308</v>
      </c>
      <c r="F880" s="323" t="s">
        <v>176</v>
      </c>
      <c r="G880" s="323" t="s">
        <v>183</v>
      </c>
      <c r="H880" s="235">
        <v>2.6719171762030896</v>
      </c>
      <c r="I880" s="235">
        <v>0</v>
      </c>
      <c r="J880" s="325">
        <v>2.6719171762030896</v>
      </c>
      <c r="K880" s="235">
        <v>0.017181011566925825</v>
      </c>
      <c r="L880" s="235">
        <v>3.182812613725851</v>
      </c>
      <c r="M880" s="325">
        <v>3.1999936252927768</v>
      </c>
      <c r="N880" s="235">
        <v>30.882961460869872</v>
      </c>
      <c r="O880" s="235">
        <v>2.0617593810435344</v>
      </c>
      <c r="P880" s="235">
        <v>0.48136187828508126</v>
      </c>
      <c r="Q880" s="235">
        <v>0.11244576637011873</v>
      </c>
      <c r="R880" s="235">
        <v>0.8893549303709013</v>
      </c>
      <c r="S880" s="235">
        <v>5.2646654826270005</v>
      </c>
      <c r="T880" s="235">
        <v>6.5599768541526675</v>
      </c>
      <c r="U880" s="235">
        <v>0.6277523870997868</v>
      </c>
      <c r="V880" s="325">
        <v>46.880278140818966</v>
      </c>
      <c r="W880" s="325">
        <v>52.75218894231483</v>
      </c>
      <c r="X880" s="235">
        <v>5.260899720146958</v>
      </c>
      <c r="Y880" s="325">
        <v>58.01308866246179</v>
      </c>
    </row>
    <row r="881" spans="1:25" ht="15">
      <c r="A881" s="323">
        <v>2021</v>
      </c>
      <c r="B881" s="323" t="s">
        <v>507</v>
      </c>
      <c r="C881" s="323" t="s">
        <v>174</v>
      </c>
      <c r="D881" s="323" t="s">
        <v>175</v>
      </c>
      <c r="E881" s="323" t="s">
        <v>309</v>
      </c>
      <c r="F881" s="323" t="s">
        <v>176</v>
      </c>
      <c r="G881" s="323" t="s">
        <v>184</v>
      </c>
      <c r="H881" s="235">
        <v>31.99372661053353</v>
      </c>
      <c r="I881" s="235">
        <v>43.9400037587139</v>
      </c>
      <c r="J881" s="325">
        <v>75.93373036924743</v>
      </c>
      <c r="K881" s="235">
        <v>6.186660149900471</v>
      </c>
      <c r="L881" s="235">
        <v>7.380804847956267</v>
      </c>
      <c r="M881" s="325">
        <v>13.567464997856739</v>
      </c>
      <c r="N881" s="235">
        <v>4.357729147158966</v>
      </c>
      <c r="O881" s="235">
        <v>43.867856259770335</v>
      </c>
      <c r="P881" s="235">
        <v>5.76041675009565</v>
      </c>
      <c r="Q881" s="235">
        <v>3.3502783142054473</v>
      </c>
      <c r="R881" s="235">
        <v>11.460041213208854</v>
      </c>
      <c r="S881" s="235">
        <v>19.516342796584237</v>
      </c>
      <c r="T881" s="235">
        <v>48.17252163605365</v>
      </c>
      <c r="U881" s="235">
        <v>5.1109913620697744</v>
      </c>
      <c r="V881" s="325">
        <v>141.59617747914692</v>
      </c>
      <c r="W881" s="325">
        <v>231.0973728462511</v>
      </c>
      <c r="X881" s="235">
        <v>23.04700768840153</v>
      </c>
      <c r="Y881" s="325">
        <v>254.1443805346526</v>
      </c>
    </row>
    <row r="882" spans="1:25" ht="15">
      <c r="A882" s="323">
        <v>2021</v>
      </c>
      <c r="B882" s="323" t="s">
        <v>507</v>
      </c>
      <c r="C882" s="323" t="s">
        <v>174</v>
      </c>
      <c r="D882" s="323" t="s">
        <v>178</v>
      </c>
      <c r="E882" s="323" t="s">
        <v>310</v>
      </c>
      <c r="F882" s="323" t="s">
        <v>176</v>
      </c>
      <c r="G882" s="323" t="s">
        <v>185</v>
      </c>
      <c r="H882" s="235">
        <v>186.648398507028</v>
      </c>
      <c r="I882" s="235">
        <v>0</v>
      </c>
      <c r="J882" s="325">
        <v>186.648398507028</v>
      </c>
      <c r="K882" s="235">
        <v>5.874577429869536</v>
      </c>
      <c r="L882" s="235">
        <v>35.096655638357916</v>
      </c>
      <c r="M882" s="325">
        <v>40.97123306822745</v>
      </c>
      <c r="N882" s="235">
        <v>44.32403853777768</v>
      </c>
      <c r="O882" s="235">
        <v>129.7215470359742</v>
      </c>
      <c r="P882" s="235">
        <v>14.677950115574273</v>
      </c>
      <c r="Q882" s="235">
        <v>9.643328685115593</v>
      </c>
      <c r="R882" s="235">
        <v>30.399445952265307</v>
      </c>
      <c r="S882" s="235">
        <v>56.86559824705364</v>
      </c>
      <c r="T882" s="235">
        <v>119.53404813890502</v>
      </c>
      <c r="U882" s="235">
        <v>15.13104614141706</v>
      </c>
      <c r="V882" s="325">
        <v>420.2970028540828</v>
      </c>
      <c r="W882" s="325">
        <v>647.9166344293383</v>
      </c>
      <c r="X882" s="235">
        <v>64.61579147881879</v>
      </c>
      <c r="Y882" s="325">
        <v>712.532425908157</v>
      </c>
    </row>
    <row r="883" spans="1:25" ht="15">
      <c r="A883" s="323">
        <v>2021</v>
      </c>
      <c r="B883" s="323" t="s">
        <v>507</v>
      </c>
      <c r="C883" s="323" t="s">
        <v>174</v>
      </c>
      <c r="D883" s="323" t="s">
        <v>178</v>
      </c>
      <c r="E883" s="323" t="s">
        <v>311</v>
      </c>
      <c r="F883" s="323" t="s">
        <v>176</v>
      </c>
      <c r="G883" s="323" t="s">
        <v>186</v>
      </c>
      <c r="H883" s="235">
        <v>52.274174554567274</v>
      </c>
      <c r="I883" s="235">
        <v>0</v>
      </c>
      <c r="J883" s="325">
        <v>52.274174554567274</v>
      </c>
      <c r="K883" s="235">
        <v>6.997868269629067</v>
      </c>
      <c r="L883" s="235">
        <v>6.829294918094358</v>
      </c>
      <c r="M883" s="325">
        <v>13.827163187723425</v>
      </c>
      <c r="N883" s="235">
        <v>4.3252078054536875</v>
      </c>
      <c r="O883" s="235">
        <v>37.589079355383795</v>
      </c>
      <c r="P883" s="235">
        <v>8.400369286393405</v>
      </c>
      <c r="Q883" s="235">
        <v>4.732777887137973</v>
      </c>
      <c r="R883" s="235">
        <v>12.235417953506953</v>
      </c>
      <c r="S883" s="235">
        <v>23.53828345678159</v>
      </c>
      <c r="T883" s="235">
        <v>57.59721497101987</v>
      </c>
      <c r="U883" s="235">
        <v>7.795582482508396</v>
      </c>
      <c r="V883" s="325">
        <v>156.21393319818566</v>
      </c>
      <c r="W883" s="325">
        <v>222.31527094047635</v>
      </c>
      <c r="X883" s="235">
        <v>22.171181331529127</v>
      </c>
      <c r="Y883" s="325">
        <v>244.48645227200547</v>
      </c>
    </row>
    <row r="884" spans="1:25" ht="15">
      <c r="A884" s="323">
        <v>2021</v>
      </c>
      <c r="B884" s="323" t="s">
        <v>507</v>
      </c>
      <c r="C884" s="323" t="s">
        <v>174</v>
      </c>
      <c r="D884" s="323" t="s">
        <v>178</v>
      </c>
      <c r="E884" s="323" t="s">
        <v>312</v>
      </c>
      <c r="F884" s="323" t="s">
        <v>176</v>
      </c>
      <c r="G884" s="323" t="s">
        <v>187</v>
      </c>
      <c r="H884" s="235">
        <v>59.266651462258736</v>
      </c>
      <c r="I884" s="235">
        <v>0</v>
      </c>
      <c r="J884" s="325">
        <v>59.266651462258736</v>
      </c>
      <c r="K884" s="235">
        <v>3.594800894324747</v>
      </c>
      <c r="L884" s="235">
        <v>16.644652443333612</v>
      </c>
      <c r="M884" s="325">
        <v>20.23945333765836</v>
      </c>
      <c r="N884" s="235">
        <v>8.358763658312924</v>
      </c>
      <c r="O884" s="235">
        <v>69.23832172505821</v>
      </c>
      <c r="P884" s="235">
        <v>13.822994516367508</v>
      </c>
      <c r="Q884" s="235">
        <v>6.5454370074045185</v>
      </c>
      <c r="R884" s="235">
        <v>18.563005377643538</v>
      </c>
      <c r="S884" s="235">
        <v>34.347157497812695</v>
      </c>
      <c r="T884" s="235">
        <v>87.92297419859305</v>
      </c>
      <c r="U884" s="235">
        <v>8.208451593795534</v>
      </c>
      <c r="V884" s="325">
        <v>247.00710557498797</v>
      </c>
      <c r="W884" s="325">
        <v>326.51321037490504</v>
      </c>
      <c r="X884" s="235">
        <v>32.56269154942571</v>
      </c>
      <c r="Y884" s="325">
        <v>359.07590192433076</v>
      </c>
    </row>
    <row r="885" spans="1:25" ht="15">
      <c r="A885" s="323">
        <v>2021</v>
      </c>
      <c r="B885" s="323" t="s">
        <v>507</v>
      </c>
      <c r="C885" s="323" t="s">
        <v>174</v>
      </c>
      <c r="D885" s="323" t="s">
        <v>175</v>
      </c>
      <c r="E885" s="323" t="s">
        <v>313</v>
      </c>
      <c r="F885" s="323" t="s">
        <v>176</v>
      </c>
      <c r="G885" s="323" t="s">
        <v>188</v>
      </c>
      <c r="H885" s="235">
        <v>560.288090568727</v>
      </c>
      <c r="I885" s="235">
        <v>379.1306912476126</v>
      </c>
      <c r="J885" s="325">
        <v>939.4187818163396</v>
      </c>
      <c r="K885" s="235">
        <v>69.90638392254682</v>
      </c>
      <c r="L885" s="235">
        <v>101.43269882858989</v>
      </c>
      <c r="M885" s="325">
        <v>171.33908275113671</v>
      </c>
      <c r="N885" s="235">
        <v>47.01808621602956</v>
      </c>
      <c r="O885" s="235">
        <v>449.1355916696673</v>
      </c>
      <c r="P885" s="235">
        <v>68.2272852159316</v>
      </c>
      <c r="Q885" s="235">
        <v>45.6483014944677</v>
      </c>
      <c r="R885" s="235">
        <v>121.50209033308897</v>
      </c>
      <c r="S885" s="235">
        <v>228.48352836422185</v>
      </c>
      <c r="T885" s="235">
        <v>590.6639342073087</v>
      </c>
      <c r="U885" s="235">
        <v>51.32220199981671</v>
      </c>
      <c r="V885" s="325">
        <v>1602.0010195005323</v>
      </c>
      <c r="W885" s="325">
        <v>2712.7588840680082</v>
      </c>
      <c r="X885" s="235">
        <v>270.5395309685762</v>
      </c>
      <c r="Y885" s="325">
        <v>2983.2984150365846</v>
      </c>
    </row>
    <row r="886" spans="1:25" ht="15">
      <c r="A886" s="323">
        <v>2021</v>
      </c>
      <c r="B886" s="323" t="s">
        <v>507</v>
      </c>
      <c r="C886" s="323" t="s">
        <v>174</v>
      </c>
      <c r="D886" s="323" t="s">
        <v>182</v>
      </c>
      <c r="E886" s="323" t="s">
        <v>314</v>
      </c>
      <c r="F886" s="323" t="s">
        <v>176</v>
      </c>
      <c r="G886" s="323" t="s">
        <v>189</v>
      </c>
      <c r="H886" s="235">
        <v>9.820322965288163</v>
      </c>
      <c r="I886" s="235">
        <v>6.592179826638134</v>
      </c>
      <c r="J886" s="325">
        <v>16.412502791926297</v>
      </c>
      <c r="K886" s="235">
        <v>0.9373484964254495</v>
      </c>
      <c r="L886" s="235">
        <v>4.955259087964213</v>
      </c>
      <c r="M886" s="325">
        <v>5.892607584389662</v>
      </c>
      <c r="N886" s="235">
        <v>16.05406171629168</v>
      </c>
      <c r="O886" s="235">
        <v>14.156527925602182</v>
      </c>
      <c r="P886" s="235">
        <v>2.1685492656567775</v>
      </c>
      <c r="Q886" s="235">
        <v>1.0157343007857464</v>
      </c>
      <c r="R886" s="235">
        <v>4.457995250890936</v>
      </c>
      <c r="S886" s="235">
        <v>10.176570521187175</v>
      </c>
      <c r="T886" s="235">
        <v>24.700804010900196</v>
      </c>
      <c r="U886" s="235">
        <v>2.3719007469186906</v>
      </c>
      <c r="V886" s="325">
        <v>75.1021437382334</v>
      </c>
      <c r="W886" s="325">
        <v>97.40725411454936</v>
      </c>
      <c r="X886" s="235">
        <v>9.714284964968687</v>
      </c>
      <c r="Y886" s="325">
        <v>107.12153907951804</v>
      </c>
    </row>
    <row r="887" spans="1:25" ht="15">
      <c r="A887" s="324">
        <v>2022</v>
      </c>
      <c r="B887" s="324" t="s">
        <v>507</v>
      </c>
      <c r="C887" s="324"/>
      <c r="D887" s="324"/>
      <c r="E887" s="324"/>
      <c r="F887" s="324"/>
      <c r="G887" s="324" t="s">
        <v>508</v>
      </c>
      <c r="H887" s="325">
        <v>16076.67553890253</v>
      </c>
      <c r="I887" s="325">
        <v>7989.422099280366</v>
      </c>
      <c r="J887" s="325">
        <v>24066.097638182895</v>
      </c>
      <c r="K887" s="325">
        <v>32094.14704843336</v>
      </c>
      <c r="L887" s="325">
        <v>8144.682305023754</v>
      </c>
      <c r="M887" s="325">
        <v>40238.82935345711</v>
      </c>
      <c r="N887" s="325">
        <v>10950.872844388934</v>
      </c>
      <c r="O887" s="325">
        <v>38402.258889805504</v>
      </c>
      <c r="P887" s="325">
        <v>5166.531917027081</v>
      </c>
      <c r="Q887" s="325">
        <v>9165.435101750465</v>
      </c>
      <c r="R887" s="325">
        <v>15733.599242279663</v>
      </c>
      <c r="S887" s="325">
        <v>17788.544660905194</v>
      </c>
      <c r="T887" s="325">
        <v>22357.050281046417</v>
      </c>
      <c r="U887" s="325">
        <v>7238.592858140108</v>
      </c>
      <c r="V887" s="325">
        <v>126802.88579534339</v>
      </c>
      <c r="W887" s="325">
        <v>191107.8127869834</v>
      </c>
      <c r="X887" s="325">
        <v>21407.144568549986</v>
      </c>
      <c r="Y887" s="325">
        <v>212514.95735553346</v>
      </c>
    </row>
    <row r="888" spans="1:25" ht="15">
      <c r="A888" s="323">
        <v>2022</v>
      </c>
      <c r="B888" s="323" t="s">
        <v>507</v>
      </c>
      <c r="C888" s="323" t="s">
        <v>22</v>
      </c>
      <c r="D888" s="323" t="s">
        <v>23</v>
      </c>
      <c r="E888" s="323" t="s">
        <v>190</v>
      </c>
      <c r="F888" s="323" t="s">
        <v>24</v>
      </c>
      <c r="G888" s="323" t="s">
        <v>25</v>
      </c>
      <c r="H888" s="235">
        <v>73.84252497752192</v>
      </c>
      <c r="I888" s="235">
        <v>82.76359266218955</v>
      </c>
      <c r="J888" s="325">
        <v>156.60611763971147</v>
      </c>
      <c r="K888" s="235">
        <v>11632.587697874445</v>
      </c>
      <c r="L888" s="235">
        <v>3680.6853296047793</v>
      </c>
      <c r="M888" s="325">
        <v>15313.273027479225</v>
      </c>
      <c r="N888" s="235">
        <v>4524.769364612252</v>
      </c>
      <c r="O888" s="235">
        <v>18235.24306986223</v>
      </c>
      <c r="P888" s="235">
        <v>2378.21994163945</v>
      </c>
      <c r="Q888" s="235">
        <v>7096.416826422341</v>
      </c>
      <c r="R888" s="235">
        <v>7338.116442628569</v>
      </c>
      <c r="S888" s="235">
        <v>8417.963712717403</v>
      </c>
      <c r="T888" s="235">
        <v>10684.199697863083</v>
      </c>
      <c r="U888" s="235">
        <v>3274.5379567774175</v>
      </c>
      <c r="V888" s="325">
        <v>61949.46701252274</v>
      </c>
      <c r="W888" s="325">
        <v>77419.34615764167</v>
      </c>
      <c r="X888" s="235">
        <v>8672.210264090962</v>
      </c>
      <c r="Y888" s="325">
        <v>86091.55642173263</v>
      </c>
    </row>
    <row r="889" spans="1:25" ht="15">
      <c r="A889" s="323">
        <v>2022</v>
      </c>
      <c r="B889" s="323" t="s">
        <v>507</v>
      </c>
      <c r="C889" s="323" t="s">
        <v>22</v>
      </c>
      <c r="D889" s="323" t="s">
        <v>26</v>
      </c>
      <c r="E889" s="323" t="s">
        <v>191</v>
      </c>
      <c r="F889" s="323" t="s">
        <v>24</v>
      </c>
      <c r="G889" s="323" t="s">
        <v>27</v>
      </c>
      <c r="H889" s="235">
        <v>151.05016779455482</v>
      </c>
      <c r="I889" s="235">
        <v>85.17189497771625</v>
      </c>
      <c r="J889" s="325">
        <v>236.22206277227107</v>
      </c>
      <c r="K889" s="235">
        <v>548.6226390105912</v>
      </c>
      <c r="L889" s="235">
        <v>80.20407766602796</v>
      </c>
      <c r="M889" s="325">
        <v>628.8267166766192</v>
      </c>
      <c r="N889" s="235">
        <v>74.72279264847879</v>
      </c>
      <c r="O889" s="235">
        <v>328.66564028240015</v>
      </c>
      <c r="P889" s="235">
        <v>17.654954468403854</v>
      </c>
      <c r="Q889" s="235">
        <v>7.183121918593009</v>
      </c>
      <c r="R889" s="235">
        <v>55.31774406113829</v>
      </c>
      <c r="S889" s="235">
        <v>99.85827927900964</v>
      </c>
      <c r="T889" s="235">
        <v>54.59374269902775</v>
      </c>
      <c r="U889" s="235">
        <v>30.69438927261437</v>
      </c>
      <c r="V889" s="325">
        <v>668.6906646296658</v>
      </c>
      <c r="W889" s="325">
        <v>1533.739444078556</v>
      </c>
      <c r="X889" s="235">
        <v>171.8034523605487</v>
      </c>
      <c r="Y889" s="325">
        <v>1705.5428964391049</v>
      </c>
    </row>
    <row r="890" spans="1:25" ht="15">
      <c r="A890" s="323">
        <v>2022</v>
      </c>
      <c r="B890" s="323" t="s">
        <v>507</v>
      </c>
      <c r="C890" s="323" t="s">
        <v>22</v>
      </c>
      <c r="D890" s="323" t="s">
        <v>26</v>
      </c>
      <c r="E890" s="323" t="s">
        <v>192</v>
      </c>
      <c r="F890" s="323" t="s">
        <v>24</v>
      </c>
      <c r="G890" s="323" t="s">
        <v>28</v>
      </c>
      <c r="H890" s="235">
        <v>24.19146275707285</v>
      </c>
      <c r="I890" s="235">
        <v>28.424061841119475</v>
      </c>
      <c r="J890" s="325">
        <v>52.61552459819232</v>
      </c>
      <c r="K890" s="235">
        <v>1085.2318568145004</v>
      </c>
      <c r="L890" s="235">
        <v>299.64468315689464</v>
      </c>
      <c r="M890" s="325">
        <v>1384.876539971395</v>
      </c>
      <c r="N890" s="235">
        <v>217.3396366938619</v>
      </c>
      <c r="O890" s="235">
        <v>2275.9457471740484</v>
      </c>
      <c r="P890" s="235">
        <v>346.1727879421239</v>
      </c>
      <c r="Q890" s="235">
        <v>182.48587293961464</v>
      </c>
      <c r="R890" s="235">
        <v>990.613936663051</v>
      </c>
      <c r="S890" s="235">
        <v>906.2116377878239</v>
      </c>
      <c r="T890" s="235">
        <v>1161.4368126093261</v>
      </c>
      <c r="U890" s="235">
        <v>476.02004235351825</v>
      </c>
      <c r="V890" s="325">
        <v>6556.226474163367</v>
      </c>
      <c r="W890" s="325">
        <v>7993.718538732955</v>
      </c>
      <c r="X890" s="235">
        <v>895.4248698858534</v>
      </c>
      <c r="Y890" s="325">
        <v>8889.143408618807</v>
      </c>
    </row>
    <row r="891" spans="1:25" ht="15">
      <c r="A891" s="323">
        <v>2022</v>
      </c>
      <c r="B891" s="323" t="s">
        <v>507</v>
      </c>
      <c r="C891" s="323" t="s">
        <v>22</v>
      </c>
      <c r="D891" s="323" t="s">
        <v>29</v>
      </c>
      <c r="E891" s="323" t="s">
        <v>193</v>
      </c>
      <c r="F891" s="323" t="s">
        <v>24</v>
      </c>
      <c r="G891" s="323" t="s">
        <v>30</v>
      </c>
      <c r="H891" s="235">
        <v>88.39662861768966</v>
      </c>
      <c r="I891" s="235">
        <v>50.52674807675649</v>
      </c>
      <c r="J891" s="325">
        <v>138.92337669444615</v>
      </c>
      <c r="K891" s="235">
        <v>396.8391706813287</v>
      </c>
      <c r="L891" s="235">
        <v>44.04612485819479</v>
      </c>
      <c r="M891" s="325">
        <v>440.8852955395235</v>
      </c>
      <c r="N891" s="235">
        <v>254.73735221791623</v>
      </c>
      <c r="O891" s="235">
        <v>233.03026862080787</v>
      </c>
      <c r="P891" s="235">
        <v>44.57923978355454</v>
      </c>
      <c r="Q891" s="235">
        <v>25.645480657127315</v>
      </c>
      <c r="R891" s="235">
        <v>115.32677445151842</v>
      </c>
      <c r="S891" s="235">
        <v>158.50350287586858</v>
      </c>
      <c r="T891" s="235">
        <v>168.81064035890938</v>
      </c>
      <c r="U891" s="235">
        <v>60.622541023449074</v>
      </c>
      <c r="V891" s="325">
        <v>1061.2557999891515</v>
      </c>
      <c r="W891" s="325">
        <v>1641.0644722231211</v>
      </c>
      <c r="X891" s="235">
        <v>183.82557934640516</v>
      </c>
      <c r="Y891" s="325">
        <v>1824.8900515695263</v>
      </c>
    </row>
    <row r="892" spans="1:25" ht="15">
      <c r="A892" s="323">
        <v>2022</v>
      </c>
      <c r="B892" s="323" t="s">
        <v>507</v>
      </c>
      <c r="C892" s="323" t="s">
        <v>22</v>
      </c>
      <c r="D892" s="323" t="s">
        <v>26</v>
      </c>
      <c r="E892" s="323" t="s">
        <v>194</v>
      </c>
      <c r="F892" s="323" t="s">
        <v>24</v>
      </c>
      <c r="G892" s="323" t="s">
        <v>31</v>
      </c>
      <c r="H892" s="235">
        <v>9.131454088260318</v>
      </c>
      <c r="I892" s="235">
        <v>5.4675928919641255</v>
      </c>
      <c r="J892" s="325">
        <v>14.599046980224443</v>
      </c>
      <c r="K892" s="235">
        <v>737.306006102197</v>
      </c>
      <c r="L892" s="235">
        <v>110.18074332185131</v>
      </c>
      <c r="M892" s="325">
        <v>847.4867494240483</v>
      </c>
      <c r="N892" s="235">
        <v>301.14772184026117</v>
      </c>
      <c r="O892" s="235">
        <v>251.9800448199421</v>
      </c>
      <c r="P892" s="235">
        <v>44.68121227047425</v>
      </c>
      <c r="Q892" s="235">
        <v>20.979177924608077</v>
      </c>
      <c r="R892" s="235">
        <v>115.69289599893867</v>
      </c>
      <c r="S892" s="235">
        <v>153.1621745274138</v>
      </c>
      <c r="T892" s="235">
        <v>112.07587222149083</v>
      </c>
      <c r="U892" s="235">
        <v>53.80890703742275</v>
      </c>
      <c r="V892" s="325">
        <v>1053.5280066405517</v>
      </c>
      <c r="W892" s="325">
        <v>1915.6138030448246</v>
      </c>
      <c r="X892" s="235">
        <v>214.5795141562288</v>
      </c>
      <c r="Y892" s="325">
        <v>2130.1933172010536</v>
      </c>
    </row>
    <row r="893" spans="1:25" ht="15">
      <c r="A893" s="323">
        <v>2022</v>
      </c>
      <c r="B893" s="323" t="s">
        <v>507</v>
      </c>
      <c r="C893" s="323" t="s">
        <v>22</v>
      </c>
      <c r="D893" s="323" t="s">
        <v>29</v>
      </c>
      <c r="E893" s="323" t="s">
        <v>195</v>
      </c>
      <c r="F893" s="323" t="s">
        <v>24</v>
      </c>
      <c r="G893" s="323" t="s">
        <v>32</v>
      </c>
      <c r="H893" s="235">
        <v>38.304009138248205</v>
      </c>
      <c r="I893" s="235">
        <v>0</v>
      </c>
      <c r="J893" s="325">
        <v>38.304009138248205</v>
      </c>
      <c r="K893" s="235">
        <v>2733.8837837965434</v>
      </c>
      <c r="L893" s="235">
        <v>213.75317671553103</v>
      </c>
      <c r="M893" s="325">
        <v>2947.6369605120744</v>
      </c>
      <c r="N893" s="235">
        <v>924.9859491997065</v>
      </c>
      <c r="O893" s="235">
        <v>2458.790406137808</v>
      </c>
      <c r="P893" s="235">
        <v>379.7847602150348</v>
      </c>
      <c r="Q893" s="235">
        <v>562.4418824241367</v>
      </c>
      <c r="R893" s="235">
        <v>1469.6680143657952</v>
      </c>
      <c r="S893" s="235">
        <v>1281.3370344992636</v>
      </c>
      <c r="T893" s="235">
        <v>1263.947985157718</v>
      </c>
      <c r="U893" s="235">
        <v>606.3874286802088</v>
      </c>
      <c r="V893" s="325">
        <v>8947.343460679673</v>
      </c>
      <c r="W893" s="325">
        <v>11933.284430329995</v>
      </c>
      <c r="X893" s="235">
        <v>1336.719526283546</v>
      </c>
      <c r="Y893" s="325">
        <v>13270.003956613542</v>
      </c>
    </row>
    <row r="894" spans="1:25" ht="15">
      <c r="A894" s="323">
        <v>2022</v>
      </c>
      <c r="B894" s="323" t="s">
        <v>507</v>
      </c>
      <c r="C894" s="323" t="s">
        <v>22</v>
      </c>
      <c r="D894" s="323" t="s">
        <v>26</v>
      </c>
      <c r="E894" s="323" t="s">
        <v>196</v>
      </c>
      <c r="F894" s="323" t="s">
        <v>24</v>
      </c>
      <c r="G894" s="323" t="s">
        <v>33</v>
      </c>
      <c r="H894" s="235">
        <v>177.14949754943157</v>
      </c>
      <c r="I894" s="235">
        <v>186.64923021301186</v>
      </c>
      <c r="J894" s="325">
        <v>363.79872776244343</v>
      </c>
      <c r="K894" s="235">
        <v>1704.734516279693</v>
      </c>
      <c r="L894" s="235">
        <v>352.7372408264325</v>
      </c>
      <c r="M894" s="325">
        <v>2057.4717571061256</v>
      </c>
      <c r="N894" s="235">
        <v>153.92567702370735</v>
      </c>
      <c r="O894" s="235">
        <v>435.1199208505351</v>
      </c>
      <c r="P894" s="235">
        <v>39.922860580373275</v>
      </c>
      <c r="Q894" s="235">
        <v>23.71417776726364</v>
      </c>
      <c r="R894" s="235">
        <v>117.87207903449612</v>
      </c>
      <c r="S894" s="235">
        <v>150.93358887734195</v>
      </c>
      <c r="T894" s="235">
        <v>120.13778048578699</v>
      </c>
      <c r="U894" s="235">
        <v>54.51835397200903</v>
      </c>
      <c r="V894" s="325">
        <v>1096.1444385915136</v>
      </c>
      <c r="W894" s="325">
        <v>3517.4149234600827</v>
      </c>
      <c r="X894" s="235">
        <v>394.006967459856</v>
      </c>
      <c r="Y894" s="325">
        <v>3911.421890919939</v>
      </c>
    </row>
    <row r="895" spans="1:25" ht="15">
      <c r="A895" s="323">
        <v>2022</v>
      </c>
      <c r="B895" s="323" t="s">
        <v>507</v>
      </c>
      <c r="C895" s="323" t="s">
        <v>22</v>
      </c>
      <c r="D895" s="323" t="s">
        <v>29</v>
      </c>
      <c r="E895" s="323" t="s">
        <v>197</v>
      </c>
      <c r="F895" s="323" t="s">
        <v>24</v>
      </c>
      <c r="G895" s="323" t="s">
        <v>34</v>
      </c>
      <c r="H895" s="235">
        <v>0.30011625435856204</v>
      </c>
      <c r="I895" s="235">
        <v>1.049894591095808</v>
      </c>
      <c r="J895" s="325">
        <v>1.35001084545437</v>
      </c>
      <c r="K895" s="235">
        <v>3386.067772838248</v>
      </c>
      <c r="L895" s="235">
        <v>583.5079076304191</v>
      </c>
      <c r="M895" s="325">
        <v>3969.575680468667</v>
      </c>
      <c r="N895" s="235">
        <v>357.46618665926945</v>
      </c>
      <c r="O895" s="235">
        <v>2446.233202298498</v>
      </c>
      <c r="P895" s="235">
        <v>313.09060338252</v>
      </c>
      <c r="Q895" s="235">
        <v>272.28747703366986</v>
      </c>
      <c r="R895" s="235">
        <v>962.9202977976731</v>
      </c>
      <c r="S895" s="235">
        <v>916.4436418321952</v>
      </c>
      <c r="T895" s="235">
        <v>952.606925853069</v>
      </c>
      <c r="U895" s="235">
        <v>407.2316989924428</v>
      </c>
      <c r="V895" s="325">
        <v>6628.280033849338</v>
      </c>
      <c r="W895" s="325">
        <v>10599.205725163458</v>
      </c>
      <c r="X895" s="235">
        <v>1187.2812835929822</v>
      </c>
      <c r="Y895" s="325">
        <v>11786.48700875644</v>
      </c>
    </row>
    <row r="896" spans="1:25" ht="15">
      <c r="A896" s="323">
        <v>2022</v>
      </c>
      <c r="B896" s="323" t="s">
        <v>507</v>
      </c>
      <c r="C896" s="323" t="s">
        <v>22</v>
      </c>
      <c r="D896" s="323" t="s">
        <v>29</v>
      </c>
      <c r="E896" s="323" t="s">
        <v>198</v>
      </c>
      <c r="F896" s="323" t="s">
        <v>24</v>
      </c>
      <c r="G896" s="323" t="s">
        <v>35</v>
      </c>
      <c r="H896" s="235">
        <v>10.564633602115746</v>
      </c>
      <c r="I896" s="235">
        <v>0</v>
      </c>
      <c r="J896" s="325">
        <v>10.564633602115746</v>
      </c>
      <c r="K896" s="235">
        <v>1254.8360755158653</v>
      </c>
      <c r="L896" s="235">
        <v>107.24646209116122</v>
      </c>
      <c r="M896" s="325">
        <v>1362.0825376070266</v>
      </c>
      <c r="N896" s="235">
        <v>236.23009321547966</v>
      </c>
      <c r="O896" s="235">
        <v>365.42699042936897</v>
      </c>
      <c r="P896" s="235">
        <v>66.62573508326317</v>
      </c>
      <c r="Q896" s="235">
        <v>25.80912831612467</v>
      </c>
      <c r="R896" s="235">
        <v>207.26553964208938</v>
      </c>
      <c r="S896" s="235">
        <v>191.70562545075742</v>
      </c>
      <c r="T896" s="235">
        <v>130.20647348835726</v>
      </c>
      <c r="U896" s="235">
        <v>76.14574608841545</v>
      </c>
      <c r="V896" s="325">
        <v>1299.415331713856</v>
      </c>
      <c r="W896" s="325">
        <v>2672.062502922998</v>
      </c>
      <c r="X896" s="235">
        <v>299.31391847403444</v>
      </c>
      <c r="Y896" s="325">
        <v>2971.3764213970326</v>
      </c>
    </row>
    <row r="897" spans="1:25" ht="15">
      <c r="A897" s="323">
        <v>2022</v>
      </c>
      <c r="B897" s="323" t="s">
        <v>507</v>
      </c>
      <c r="C897" s="323" t="s">
        <v>22</v>
      </c>
      <c r="D897" s="323" t="s">
        <v>29</v>
      </c>
      <c r="E897" s="323" t="s">
        <v>199</v>
      </c>
      <c r="F897" s="323" t="s">
        <v>24</v>
      </c>
      <c r="G897" s="323" t="s">
        <v>36</v>
      </c>
      <c r="H897" s="235">
        <v>9.309209540579351</v>
      </c>
      <c r="I897" s="235">
        <v>0</v>
      </c>
      <c r="J897" s="325">
        <v>9.309209540579351</v>
      </c>
      <c r="K897" s="235">
        <v>1454.2652984872714</v>
      </c>
      <c r="L897" s="235">
        <v>140.6525264875736</v>
      </c>
      <c r="M897" s="325">
        <v>1594.917824974845</v>
      </c>
      <c r="N897" s="235">
        <v>159.69886705710803</v>
      </c>
      <c r="O897" s="235">
        <v>911.0443365794666</v>
      </c>
      <c r="P897" s="235">
        <v>127.42105810749369</v>
      </c>
      <c r="Q897" s="235">
        <v>98.42431114508562</v>
      </c>
      <c r="R897" s="235">
        <v>406.4282352895421</v>
      </c>
      <c r="S897" s="235">
        <v>382.35693286205566</v>
      </c>
      <c r="T897" s="235">
        <v>528.5303644571585</v>
      </c>
      <c r="U897" s="235">
        <v>153.74210585922344</v>
      </c>
      <c r="V897" s="325">
        <v>2767.646211357134</v>
      </c>
      <c r="W897" s="325">
        <v>4371.873245872558</v>
      </c>
      <c r="X897" s="235">
        <v>489.72002371294093</v>
      </c>
      <c r="Y897" s="325">
        <v>4861.593269585499</v>
      </c>
    </row>
    <row r="898" spans="1:25" ht="15">
      <c r="A898" s="323">
        <v>2022</v>
      </c>
      <c r="B898" s="323" t="s">
        <v>507</v>
      </c>
      <c r="C898" s="323" t="s">
        <v>37</v>
      </c>
      <c r="D898" s="323" t="s">
        <v>38</v>
      </c>
      <c r="E898" s="323" t="s">
        <v>200</v>
      </c>
      <c r="F898" s="323" t="s">
        <v>39</v>
      </c>
      <c r="G898" s="323" t="s">
        <v>40</v>
      </c>
      <c r="H898" s="235">
        <v>67.64811640999628</v>
      </c>
      <c r="I898" s="235">
        <v>38.478596871985246</v>
      </c>
      <c r="J898" s="325">
        <v>106.12671328198152</v>
      </c>
      <c r="K898" s="235">
        <v>10.545049511006056</v>
      </c>
      <c r="L898" s="235">
        <v>17.799189966115662</v>
      </c>
      <c r="M898" s="325">
        <v>28.344239477121718</v>
      </c>
      <c r="N898" s="235">
        <v>26.530308390292</v>
      </c>
      <c r="O898" s="235">
        <v>129.01987326007318</v>
      </c>
      <c r="P898" s="235">
        <v>15.188958153912585</v>
      </c>
      <c r="Q898" s="235">
        <v>4.923202788652703</v>
      </c>
      <c r="R898" s="235">
        <v>30.3396512271577</v>
      </c>
      <c r="S898" s="235">
        <v>45.05871789803297</v>
      </c>
      <c r="T898" s="235">
        <v>95.55853283496694</v>
      </c>
      <c r="U898" s="235">
        <v>24.893681497092864</v>
      </c>
      <c r="V898" s="325">
        <v>371.5129260501809</v>
      </c>
      <c r="W898" s="325">
        <v>505.9838788092842</v>
      </c>
      <c r="X898" s="235">
        <v>56.678321440994424</v>
      </c>
      <c r="Y898" s="325">
        <v>562.6622002502786</v>
      </c>
    </row>
    <row r="899" spans="1:25" ht="15">
      <c r="A899" s="323">
        <v>2022</v>
      </c>
      <c r="B899" s="323" t="s">
        <v>507</v>
      </c>
      <c r="C899" s="323" t="s">
        <v>37</v>
      </c>
      <c r="D899" s="323" t="s">
        <v>38</v>
      </c>
      <c r="E899" s="323" t="s">
        <v>201</v>
      </c>
      <c r="F899" s="323" t="s">
        <v>39</v>
      </c>
      <c r="G899" s="323" t="s">
        <v>41</v>
      </c>
      <c r="H899" s="235">
        <v>967.2515260731502</v>
      </c>
      <c r="I899" s="235">
        <v>583.4882811570069</v>
      </c>
      <c r="J899" s="325">
        <v>1550.739807230157</v>
      </c>
      <c r="K899" s="235">
        <v>34.223029674009034</v>
      </c>
      <c r="L899" s="235">
        <v>51.5280131390526</v>
      </c>
      <c r="M899" s="325">
        <v>85.75104281306163</v>
      </c>
      <c r="N899" s="235">
        <v>96.47239217307576</v>
      </c>
      <c r="O899" s="235">
        <v>470.7971905112969</v>
      </c>
      <c r="P899" s="235">
        <v>41.03143406042695</v>
      </c>
      <c r="Q899" s="235">
        <v>25.29666776461041</v>
      </c>
      <c r="R899" s="235">
        <v>84.1210938626484</v>
      </c>
      <c r="S899" s="235">
        <v>154.39419149634924</v>
      </c>
      <c r="T899" s="235">
        <v>273.05701218812334</v>
      </c>
      <c r="U899" s="235">
        <v>56.26435494053172</v>
      </c>
      <c r="V899" s="325">
        <v>1201.4343369970627</v>
      </c>
      <c r="W899" s="325">
        <v>2837.9251870402813</v>
      </c>
      <c r="X899" s="235">
        <v>317.89320314924606</v>
      </c>
      <c r="Y899" s="325">
        <v>3155.8183901895272</v>
      </c>
    </row>
    <row r="900" spans="1:25" ht="15">
      <c r="A900" s="323">
        <v>2022</v>
      </c>
      <c r="B900" s="323" t="s">
        <v>507</v>
      </c>
      <c r="C900" s="323" t="s">
        <v>37</v>
      </c>
      <c r="D900" s="323" t="s">
        <v>38</v>
      </c>
      <c r="E900" s="323" t="s">
        <v>202</v>
      </c>
      <c r="F900" s="323" t="s">
        <v>39</v>
      </c>
      <c r="G900" s="323" t="s">
        <v>42</v>
      </c>
      <c r="H900" s="235">
        <v>584.1261871616377</v>
      </c>
      <c r="I900" s="235">
        <v>328.7934747240306</v>
      </c>
      <c r="J900" s="325">
        <v>912.9196618856683</v>
      </c>
      <c r="K900" s="235">
        <v>17.200813862721287</v>
      </c>
      <c r="L900" s="235">
        <v>20.339665820904944</v>
      </c>
      <c r="M900" s="325">
        <v>37.54047968362623</v>
      </c>
      <c r="N900" s="235">
        <v>52.035938702205364</v>
      </c>
      <c r="O900" s="235">
        <v>185.8708851169387</v>
      </c>
      <c r="P900" s="235">
        <v>21.358626598507595</v>
      </c>
      <c r="Q900" s="235">
        <v>7.825756945723473</v>
      </c>
      <c r="R900" s="235">
        <v>44.65997631271349</v>
      </c>
      <c r="S900" s="235">
        <v>70.02999741002326</v>
      </c>
      <c r="T900" s="235">
        <v>125.0735153505247</v>
      </c>
      <c r="U900" s="235">
        <v>34.011610566025915</v>
      </c>
      <c r="V900" s="325">
        <v>540.8663070026624</v>
      </c>
      <c r="W900" s="325">
        <v>1491.326448571957</v>
      </c>
      <c r="X900" s="235">
        <v>167.05251563454968</v>
      </c>
      <c r="Y900" s="325">
        <v>1658.3789642065067</v>
      </c>
    </row>
    <row r="901" spans="1:25" ht="15">
      <c r="A901" s="323">
        <v>2022</v>
      </c>
      <c r="B901" s="323" t="s">
        <v>507</v>
      </c>
      <c r="C901" s="323" t="s">
        <v>37</v>
      </c>
      <c r="D901" s="323" t="s">
        <v>38</v>
      </c>
      <c r="E901" s="323" t="s">
        <v>203</v>
      </c>
      <c r="F901" s="323" t="s">
        <v>39</v>
      </c>
      <c r="G901" s="323" t="s">
        <v>43</v>
      </c>
      <c r="H901" s="235">
        <v>73.65580882132735</v>
      </c>
      <c r="I901" s="235">
        <v>41.457700164548385</v>
      </c>
      <c r="J901" s="325">
        <v>115.11350898587574</v>
      </c>
      <c r="K901" s="235">
        <v>13.918733342913017</v>
      </c>
      <c r="L901" s="235">
        <v>6.044324425884051</v>
      </c>
      <c r="M901" s="325">
        <v>19.963057768797068</v>
      </c>
      <c r="N901" s="235">
        <v>21.07333037631498</v>
      </c>
      <c r="O901" s="235">
        <v>90.56459601943412</v>
      </c>
      <c r="P901" s="235">
        <v>7.713063481144176</v>
      </c>
      <c r="Q901" s="235">
        <v>3.001333127788503</v>
      </c>
      <c r="R901" s="235">
        <v>16.57525329919873</v>
      </c>
      <c r="S901" s="235">
        <v>30.843178227700513</v>
      </c>
      <c r="T901" s="235">
        <v>72.06865221310036</v>
      </c>
      <c r="U901" s="235">
        <v>12.846596137835423</v>
      </c>
      <c r="V901" s="325">
        <v>254.68600288251682</v>
      </c>
      <c r="W901" s="325">
        <v>389.76256963718964</v>
      </c>
      <c r="X901" s="235">
        <v>43.65966808972425</v>
      </c>
      <c r="Y901" s="325">
        <v>433.42223772691386</v>
      </c>
    </row>
    <row r="902" spans="1:25" ht="15">
      <c r="A902" s="323">
        <v>2022</v>
      </c>
      <c r="B902" s="323" t="s">
        <v>507</v>
      </c>
      <c r="C902" s="323" t="s">
        <v>37</v>
      </c>
      <c r="D902" s="323" t="s">
        <v>38</v>
      </c>
      <c r="E902" s="323" t="s">
        <v>204</v>
      </c>
      <c r="F902" s="323" t="s">
        <v>39</v>
      </c>
      <c r="G902" s="323" t="s">
        <v>44</v>
      </c>
      <c r="H902" s="235">
        <v>55.78821013844879</v>
      </c>
      <c r="I902" s="235">
        <v>33.53244638885401</v>
      </c>
      <c r="J902" s="325">
        <v>89.3206565273028</v>
      </c>
      <c r="K902" s="235">
        <v>5.362100587168157</v>
      </c>
      <c r="L902" s="235">
        <v>17.721804925702735</v>
      </c>
      <c r="M902" s="325">
        <v>23.083905512870892</v>
      </c>
      <c r="N902" s="235">
        <v>23.264832385937943</v>
      </c>
      <c r="O902" s="235">
        <v>95.35194458903742</v>
      </c>
      <c r="P902" s="235">
        <v>15.362302000961726</v>
      </c>
      <c r="Q902" s="235">
        <v>5.99046584268907</v>
      </c>
      <c r="R902" s="235">
        <v>27.29871147895696</v>
      </c>
      <c r="S902" s="235">
        <v>38.298541876500856</v>
      </c>
      <c r="T902" s="235">
        <v>91.63853866649028</v>
      </c>
      <c r="U902" s="235">
        <v>18.147543073047675</v>
      </c>
      <c r="V902" s="325">
        <v>315.35287991362196</v>
      </c>
      <c r="W902" s="325">
        <v>427.75744195379565</v>
      </c>
      <c r="X902" s="235">
        <v>47.91570405541126</v>
      </c>
      <c r="Y902" s="325">
        <v>475.6731460092069</v>
      </c>
    </row>
    <row r="903" spans="1:25" ht="15">
      <c r="A903" s="323">
        <v>2022</v>
      </c>
      <c r="B903" s="323" t="s">
        <v>507</v>
      </c>
      <c r="C903" s="323" t="s">
        <v>37</v>
      </c>
      <c r="D903" s="323" t="s">
        <v>38</v>
      </c>
      <c r="E903" s="323" t="s">
        <v>205</v>
      </c>
      <c r="F903" s="323" t="s">
        <v>39</v>
      </c>
      <c r="G903" s="323" t="s">
        <v>45</v>
      </c>
      <c r="H903" s="235">
        <v>105.52041827926433</v>
      </c>
      <c r="I903" s="235">
        <v>72.04186304808258</v>
      </c>
      <c r="J903" s="325">
        <v>177.5622813273469</v>
      </c>
      <c r="K903" s="235">
        <v>5.755322415443683</v>
      </c>
      <c r="L903" s="235">
        <v>14.62763074782696</v>
      </c>
      <c r="M903" s="325">
        <v>20.382953163270642</v>
      </c>
      <c r="N903" s="235">
        <v>17.714300805763145</v>
      </c>
      <c r="O903" s="235">
        <v>89.10317670040119</v>
      </c>
      <c r="P903" s="235">
        <v>9.370146774887498</v>
      </c>
      <c r="Q903" s="235">
        <v>3.465921975010523</v>
      </c>
      <c r="R903" s="235">
        <v>19.475813939410724</v>
      </c>
      <c r="S903" s="235">
        <v>31.922325657074243</v>
      </c>
      <c r="T903" s="235">
        <v>80.35139658481519</v>
      </c>
      <c r="U903" s="235">
        <v>12.085186412325665</v>
      </c>
      <c r="V903" s="325">
        <v>263.48826884968815</v>
      </c>
      <c r="W903" s="325">
        <v>461.4335033403057</v>
      </c>
      <c r="X903" s="235">
        <v>51.6879638290289</v>
      </c>
      <c r="Y903" s="325">
        <v>513.1214671693347</v>
      </c>
    </row>
    <row r="904" spans="1:25" ht="15">
      <c r="A904" s="323">
        <v>2022</v>
      </c>
      <c r="B904" s="323" t="s">
        <v>507</v>
      </c>
      <c r="C904" s="323" t="s">
        <v>46</v>
      </c>
      <c r="D904" s="323" t="s">
        <v>47</v>
      </c>
      <c r="E904" s="323" t="s">
        <v>206</v>
      </c>
      <c r="F904" s="323" t="s">
        <v>48</v>
      </c>
      <c r="G904" s="323" t="s">
        <v>49</v>
      </c>
      <c r="H904" s="235">
        <v>9.120528161369712</v>
      </c>
      <c r="I904" s="235">
        <v>5.13355190866571</v>
      </c>
      <c r="J904" s="325">
        <v>14.254080070035423</v>
      </c>
      <c r="K904" s="235">
        <v>2.0632017396261544</v>
      </c>
      <c r="L904" s="235">
        <v>2.6745173145833654</v>
      </c>
      <c r="M904" s="325">
        <v>4.73771905420952</v>
      </c>
      <c r="N904" s="235">
        <v>8.02770457762914</v>
      </c>
      <c r="O904" s="235">
        <v>12.089863735377165</v>
      </c>
      <c r="P904" s="235">
        <v>1.9675798216953706</v>
      </c>
      <c r="Q904" s="235">
        <v>1.0521619141584977</v>
      </c>
      <c r="R904" s="235">
        <v>7.320817654141836</v>
      </c>
      <c r="S904" s="235">
        <v>7.901325694966797</v>
      </c>
      <c r="T904" s="235">
        <v>13.149527371288197</v>
      </c>
      <c r="U904" s="235">
        <v>3.8126866891917173</v>
      </c>
      <c r="V904" s="325">
        <v>55.32166745844872</v>
      </c>
      <c r="W904" s="325">
        <v>74.31346658269366</v>
      </c>
      <c r="X904" s="235">
        <v>8.324301865664943</v>
      </c>
      <c r="Y904" s="325">
        <v>82.6377684483586</v>
      </c>
    </row>
    <row r="905" spans="1:25" ht="15">
      <c r="A905" s="323">
        <v>2022</v>
      </c>
      <c r="B905" s="323" t="s">
        <v>507</v>
      </c>
      <c r="C905" s="323" t="s">
        <v>46</v>
      </c>
      <c r="D905" s="323" t="s">
        <v>47</v>
      </c>
      <c r="E905" s="323" t="s">
        <v>207</v>
      </c>
      <c r="F905" s="323" t="s">
        <v>48</v>
      </c>
      <c r="G905" s="323" t="s">
        <v>50</v>
      </c>
      <c r="H905" s="235">
        <v>34.67848514694596</v>
      </c>
      <c r="I905" s="235">
        <v>22.730321871365113</v>
      </c>
      <c r="J905" s="325">
        <v>57.40880701831107</v>
      </c>
      <c r="K905" s="235">
        <v>2.328393813754098</v>
      </c>
      <c r="L905" s="235">
        <v>6.954412170793337</v>
      </c>
      <c r="M905" s="325">
        <v>9.282805984547435</v>
      </c>
      <c r="N905" s="235">
        <v>10.477660335235953</v>
      </c>
      <c r="O905" s="235">
        <v>24.6693405301444</v>
      </c>
      <c r="P905" s="235">
        <v>2.3950742224594395</v>
      </c>
      <c r="Q905" s="235">
        <v>1.503121496836941</v>
      </c>
      <c r="R905" s="235">
        <v>10.270627462402864</v>
      </c>
      <c r="S905" s="235">
        <v>13.45584360178591</v>
      </c>
      <c r="T905" s="235">
        <v>25.64659937622583</v>
      </c>
      <c r="U905" s="235">
        <v>6.93351348811635</v>
      </c>
      <c r="V905" s="325">
        <v>95.35178051320767</v>
      </c>
      <c r="W905" s="325">
        <v>162.04339351606617</v>
      </c>
      <c r="X905" s="235">
        <v>18.151462783174804</v>
      </c>
      <c r="Y905" s="325">
        <v>180.19485629924097</v>
      </c>
    </row>
    <row r="906" spans="1:25" ht="15">
      <c r="A906" s="323">
        <v>2022</v>
      </c>
      <c r="B906" s="323" t="s">
        <v>507</v>
      </c>
      <c r="C906" s="323" t="s">
        <v>46</v>
      </c>
      <c r="D906" s="323" t="s">
        <v>51</v>
      </c>
      <c r="E906" s="323" t="s">
        <v>208</v>
      </c>
      <c r="F906" s="323" t="s">
        <v>48</v>
      </c>
      <c r="G906" s="323" t="s">
        <v>52</v>
      </c>
      <c r="H906" s="235">
        <v>69.1987014422964</v>
      </c>
      <c r="I906" s="235">
        <v>48.21346237756387</v>
      </c>
      <c r="J906" s="325">
        <v>117.41216381986027</v>
      </c>
      <c r="K906" s="235">
        <v>63.503858416047294</v>
      </c>
      <c r="L906" s="235">
        <v>8.156737963728176</v>
      </c>
      <c r="M906" s="325">
        <v>71.66059637977547</v>
      </c>
      <c r="N906" s="235">
        <v>143.88241577666162</v>
      </c>
      <c r="O906" s="235">
        <v>199.49690803835225</v>
      </c>
      <c r="P906" s="235">
        <v>27.84268513665154</v>
      </c>
      <c r="Q906" s="235">
        <v>20.739042359403786</v>
      </c>
      <c r="R906" s="235">
        <v>60.38328344494626</v>
      </c>
      <c r="S906" s="235">
        <v>110.39095291712263</v>
      </c>
      <c r="T906" s="235">
        <v>78.87514606062668</v>
      </c>
      <c r="U906" s="235">
        <v>35.641349936690304</v>
      </c>
      <c r="V906" s="325">
        <v>677.2517836704551</v>
      </c>
      <c r="W906" s="325">
        <v>866.3245438700908</v>
      </c>
      <c r="X906" s="235">
        <v>97.04226364927206</v>
      </c>
      <c r="Y906" s="325">
        <v>963.3668075193629</v>
      </c>
    </row>
    <row r="907" spans="1:25" ht="15">
      <c r="A907" s="323">
        <v>2022</v>
      </c>
      <c r="B907" s="323" t="s">
        <v>507</v>
      </c>
      <c r="C907" s="323" t="s">
        <v>46</v>
      </c>
      <c r="D907" s="323" t="s">
        <v>51</v>
      </c>
      <c r="E907" s="323" t="s">
        <v>209</v>
      </c>
      <c r="F907" s="323" t="s">
        <v>48</v>
      </c>
      <c r="G907" s="323" t="s">
        <v>53</v>
      </c>
      <c r="H907" s="235">
        <v>2.798110561053793</v>
      </c>
      <c r="I907" s="235">
        <v>177.67720485616647</v>
      </c>
      <c r="J907" s="325">
        <v>180.47531541722026</v>
      </c>
      <c r="K907" s="235">
        <v>61.12625058518001</v>
      </c>
      <c r="L907" s="235">
        <v>3.4523332343031328</v>
      </c>
      <c r="M907" s="325">
        <v>64.57858381948314</v>
      </c>
      <c r="N907" s="235">
        <v>121.12213458382882</v>
      </c>
      <c r="O907" s="235">
        <v>55.708823531066514</v>
      </c>
      <c r="P907" s="235">
        <v>8.348419990956712</v>
      </c>
      <c r="Q907" s="235">
        <v>3.214115965482053</v>
      </c>
      <c r="R907" s="235">
        <v>24.271944836805556</v>
      </c>
      <c r="S907" s="235">
        <v>134.63087759430064</v>
      </c>
      <c r="T907" s="235">
        <v>50.7813341998087</v>
      </c>
      <c r="U907" s="235">
        <v>18.847862497792715</v>
      </c>
      <c r="V907" s="325">
        <v>416.92551320004173</v>
      </c>
      <c r="W907" s="325">
        <v>661.9794124367452</v>
      </c>
      <c r="X907" s="235">
        <v>74.15232677709972</v>
      </c>
      <c r="Y907" s="325">
        <v>736.1317392138449</v>
      </c>
    </row>
    <row r="908" spans="1:25" ht="15">
      <c r="A908" s="323">
        <v>2022</v>
      </c>
      <c r="B908" s="323" t="s">
        <v>507</v>
      </c>
      <c r="C908" s="323" t="s">
        <v>46</v>
      </c>
      <c r="D908" s="323" t="s">
        <v>51</v>
      </c>
      <c r="E908" s="323" t="s">
        <v>210</v>
      </c>
      <c r="F908" s="323" t="s">
        <v>48</v>
      </c>
      <c r="G908" s="323" t="s">
        <v>54</v>
      </c>
      <c r="H908" s="235">
        <v>4.031714802459499</v>
      </c>
      <c r="I908" s="235">
        <v>20.085544520715963</v>
      </c>
      <c r="J908" s="325">
        <v>24.11725932317546</v>
      </c>
      <c r="K908" s="235">
        <v>24.418228101934258</v>
      </c>
      <c r="L908" s="235">
        <v>7.774881573066278</v>
      </c>
      <c r="M908" s="325">
        <v>32.193109675000535</v>
      </c>
      <c r="N908" s="235">
        <v>24.314953545942554</v>
      </c>
      <c r="O908" s="235">
        <v>98.65073026759768</v>
      </c>
      <c r="P908" s="235">
        <v>4.9000677619096695</v>
      </c>
      <c r="Q908" s="235">
        <v>1.7868390473417302</v>
      </c>
      <c r="R908" s="235">
        <v>16.759124878722687</v>
      </c>
      <c r="S908" s="235">
        <v>31.957803858022128</v>
      </c>
      <c r="T908" s="235">
        <v>30.892829871724995</v>
      </c>
      <c r="U908" s="235">
        <v>9.744601640225895</v>
      </c>
      <c r="V908" s="325">
        <v>219.00695087148733</v>
      </c>
      <c r="W908" s="325">
        <v>275.3173198696633</v>
      </c>
      <c r="X908" s="235">
        <v>30.839961918485407</v>
      </c>
      <c r="Y908" s="325">
        <v>306.15728178814874</v>
      </c>
    </row>
    <row r="909" spans="1:25" ht="15">
      <c r="A909" s="323">
        <v>2022</v>
      </c>
      <c r="B909" s="323" t="s">
        <v>507</v>
      </c>
      <c r="C909" s="323" t="s">
        <v>46</v>
      </c>
      <c r="D909" s="323" t="s">
        <v>51</v>
      </c>
      <c r="E909" s="323" t="s">
        <v>211</v>
      </c>
      <c r="F909" s="323" t="s">
        <v>48</v>
      </c>
      <c r="G909" s="323" t="s">
        <v>55</v>
      </c>
      <c r="H909" s="235">
        <v>9.76502257587514</v>
      </c>
      <c r="I909" s="235">
        <v>1041.3784106530625</v>
      </c>
      <c r="J909" s="325">
        <v>1051.1434332289375</v>
      </c>
      <c r="K909" s="235">
        <v>8.322874989261006</v>
      </c>
      <c r="L909" s="235">
        <v>13.743590657544015</v>
      </c>
      <c r="M909" s="325">
        <v>22.06646564680502</v>
      </c>
      <c r="N909" s="235">
        <v>20.737523895209414</v>
      </c>
      <c r="O909" s="235">
        <v>25.940037565551307</v>
      </c>
      <c r="P909" s="235">
        <v>4.029640491561487</v>
      </c>
      <c r="Q909" s="235">
        <v>0.9605328428528829</v>
      </c>
      <c r="R909" s="235">
        <v>12.788837208562871</v>
      </c>
      <c r="S909" s="235">
        <v>167.04230609586796</v>
      </c>
      <c r="T909" s="235">
        <v>21.938066842644574</v>
      </c>
      <c r="U909" s="235">
        <v>7.976935400345615</v>
      </c>
      <c r="V909" s="325">
        <v>261.4138803425961</v>
      </c>
      <c r="W909" s="325">
        <v>1334.6237792183385</v>
      </c>
      <c r="X909" s="235">
        <v>149.4992997392386</v>
      </c>
      <c r="Y909" s="325">
        <v>1484.123078957577</v>
      </c>
    </row>
    <row r="910" spans="1:25" ht="15">
      <c r="A910" s="323">
        <v>2022</v>
      </c>
      <c r="B910" s="323" t="s">
        <v>507</v>
      </c>
      <c r="C910" s="323" t="s">
        <v>56</v>
      </c>
      <c r="D910" s="323" t="s">
        <v>57</v>
      </c>
      <c r="E910" s="323" t="s">
        <v>212</v>
      </c>
      <c r="F910" s="323" t="s">
        <v>58</v>
      </c>
      <c r="G910" s="323" t="s">
        <v>59</v>
      </c>
      <c r="H910" s="235">
        <v>66.01885715025952</v>
      </c>
      <c r="I910" s="235">
        <v>38.16307246605284</v>
      </c>
      <c r="J910" s="325">
        <v>104.18192961631236</v>
      </c>
      <c r="K910" s="235">
        <v>26.097671819188616</v>
      </c>
      <c r="L910" s="235">
        <v>41.316656229844114</v>
      </c>
      <c r="M910" s="325">
        <v>67.41432804903273</v>
      </c>
      <c r="N910" s="235">
        <v>57.31483852860998</v>
      </c>
      <c r="O910" s="235">
        <v>329.5404500444069</v>
      </c>
      <c r="P910" s="235">
        <v>35.2990583125937</v>
      </c>
      <c r="Q910" s="235">
        <v>18.755231927536762</v>
      </c>
      <c r="R910" s="235">
        <v>124.84740256103538</v>
      </c>
      <c r="S910" s="235">
        <v>133.20537623077374</v>
      </c>
      <c r="T910" s="235">
        <v>198.04530934590264</v>
      </c>
      <c r="U910" s="235">
        <v>80.69305042557109</v>
      </c>
      <c r="V910" s="325">
        <v>977.7007173764301</v>
      </c>
      <c r="W910" s="325">
        <v>1149.296975041775</v>
      </c>
      <c r="X910" s="235">
        <v>128.73972098848822</v>
      </c>
      <c r="Y910" s="325">
        <v>1278.0366960302633</v>
      </c>
    </row>
    <row r="911" spans="1:25" ht="15">
      <c r="A911" s="323">
        <v>2022</v>
      </c>
      <c r="B911" s="323" t="s">
        <v>507</v>
      </c>
      <c r="C911" s="323" t="s">
        <v>56</v>
      </c>
      <c r="D911" s="323" t="s">
        <v>60</v>
      </c>
      <c r="E911" s="323" t="s">
        <v>213</v>
      </c>
      <c r="F911" s="323" t="s">
        <v>58</v>
      </c>
      <c r="G911" s="323" t="s">
        <v>61</v>
      </c>
      <c r="H911" s="235">
        <v>54.07652636460413</v>
      </c>
      <c r="I911" s="235">
        <v>30.437449235702182</v>
      </c>
      <c r="J911" s="325">
        <v>84.51397560030631</v>
      </c>
      <c r="K911" s="235">
        <v>2.61657321512881</v>
      </c>
      <c r="L911" s="235">
        <v>10.141820134861234</v>
      </c>
      <c r="M911" s="325">
        <v>12.758393349990044</v>
      </c>
      <c r="N911" s="235">
        <v>7.080857163267676</v>
      </c>
      <c r="O911" s="235">
        <v>55.800026541775814</v>
      </c>
      <c r="P911" s="235">
        <v>6.910221443537928</v>
      </c>
      <c r="Q911" s="235">
        <v>2.6605543049881617</v>
      </c>
      <c r="R911" s="235">
        <v>19.73882329891046</v>
      </c>
      <c r="S911" s="235">
        <v>23.545929180162116</v>
      </c>
      <c r="T911" s="235">
        <v>47.94691262175294</v>
      </c>
      <c r="U911" s="235">
        <v>12.972949978337303</v>
      </c>
      <c r="V911" s="325">
        <v>176.6562745327324</v>
      </c>
      <c r="W911" s="325">
        <v>273.92864348302874</v>
      </c>
      <c r="X911" s="235">
        <v>30.68440785853311</v>
      </c>
      <c r="Y911" s="325">
        <v>304.61305134156186</v>
      </c>
    </row>
    <row r="912" spans="1:25" ht="15">
      <c r="A912" s="323">
        <v>2022</v>
      </c>
      <c r="B912" s="323" t="s">
        <v>507</v>
      </c>
      <c r="C912" s="323" t="s">
        <v>56</v>
      </c>
      <c r="D912" s="323" t="s">
        <v>47</v>
      </c>
      <c r="E912" s="323" t="s">
        <v>214</v>
      </c>
      <c r="F912" s="323" t="s">
        <v>58</v>
      </c>
      <c r="G912" s="323" t="s">
        <v>62</v>
      </c>
      <c r="H912" s="235">
        <v>5.404797035943919</v>
      </c>
      <c r="I912" s="235">
        <v>3.2390023680599276</v>
      </c>
      <c r="J912" s="325">
        <v>8.643799404003847</v>
      </c>
      <c r="K912" s="235">
        <v>9.882732128375961</v>
      </c>
      <c r="L912" s="235">
        <v>2.219314423284027</v>
      </c>
      <c r="M912" s="325">
        <v>12.102046551659988</v>
      </c>
      <c r="N912" s="235">
        <v>21.284759409718205</v>
      </c>
      <c r="O912" s="235">
        <v>39.375954365867486</v>
      </c>
      <c r="P912" s="235">
        <v>6.251805094039081</v>
      </c>
      <c r="Q912" s="235">
        <v>2.66956516655321</v>
      </c>
      <c r="R912" s="235">
        <v>15.771613441731777</v>
      </c>
      <c r="S912" s="235">
        <v>20.509526474166933</v>
      </c>
      <c r="T912" s="235">
        <v>23.551325351533116</v>
      </c>
      <c r="U912" s="235">
        <v>8.948856701136506</v>
      </c>
      <c r="V912" s="325">
        <v>138.3634060047463</v>
      </c>
      <c r="W912" s="325">
        <v>159.10925196041015</v>
      </c>
      <c r="X912" s="235">
        <v>17.82279180133205</v>
      </c>
      <c r="Y912" s="325">
        <v>176.9320437617422</v>
      </c>
    </row>
    <row r="913" spans="1:25" ht="15">
      <c r="A913" s="323">
        <v>2022</v>
      </c>
      <c r="B913" s="323" t="s">
        <v>507</v>
      </c>
      <c r="C913" s="323" t="s">
        <v>56</v>
      </c>
      <c r="D913" s="323" t="s">
        <v>63</v>
      </c>
      <c r="E913" s="323" t="s">
        <v>215</v>
      </c>
      <c r="F913" s="323" t="s">
        <v>58</v>
      </c>
      <c r="G913" s="323" t="s">
        <v>64</v>
      </c>
      <c r="H913" s="235">
        <v>1044.0381252402176</v>
      </c>
      <c r="I913" s="235">
        <v>587.6510516912167</v>
      </c>
      <c r="J913" s="325">
        <v>1631.6891769314343</v>
      </c>
      <c r="K913" s="235">
        <v>22.52067189388933</v>
      </c>
      <c r="L913" s="235">
        <v>1.3751529609299027</v>
      </c>
      <c r="M913" s="325">
        <v>23.89582485481923</v>
      </c>
      <c r="N913" s="235">
        <v>54.412576181266026</v>
      </c>
      <c r="O913" s="235">
        <v>83.11701137228049</v>
      </c>
      <c r="P913" s="235">
        <v>10.815508280206274</v>
      </c>
      <c r="Q913" s="235">
        <v>3.686701874847705</v>
      </c>
      <c r="R913" s="235">
        <v>32.39314230456237</v>
      </c>
      <c r="S913" s="235">
        <v>48.065753281438646</v>
      </c>
      <c r="T913" s="235">
        <v>46.72292040732975</v>
      </c>
      <c r="U913" s="235">
        <v>20.149264763526084</v>
      </c>
      <c r="V913" s="325">
        <v>299.36287846545736</v>
      </c>
      <c r="W913" s="325">
        <v>1954.947880251711</v>
      </c>
      <c r="X913" s="235">
        <v>218.9855625796749</v>
      </c>
      <c r="Y913" s="325">
        <v>2173.933442831386</v>
      </c>
    </row>
    <row r="914" spans="1:25" ht="15">
      <c r="A914" s="323">
        <v>2022</v>
      </c>
      <c r="B914" s="323" t="s">
        <v>507</v>
      </c>
      <c r="C914" s="323" t="s">
        <v>56</v>
      </c>
      <c r="D914" s="323" t="s">
        <v>47</v>
      </c>
      <c r="E914" s="323" t="s">
        <v>216</v>
      </c>
      <c r="F914" s="323" t="s">
        <v>58</v>
      </c>
      <c r="G914" s="323" t="s">
        <v>65</v>
      </c>
      <c r="H914" s="235">
        <v>45.91975421519669</v>
      </c>
      <c r="I914" s="235">
        <v>25.84625033927074</v>
      </c>
      <c r="J914" s="325">
        <v>71.76600455446743</v>
      </c>
      <c r="K914" s="235">
        <v>7.868857611417505</v>
      </c>
      <c r="L914" s="235">
        <v>15.504228538815225</v>
      </c>
      <c r="M914" s="325">
        <v>23.37308615023273</v>
      </c>
      <c r="N914" s="235">
        <v>14.728857642523076</v>
      </c>
      <c r="O914" s="235">
        <v>51.26532092464169</v>
      </c>
      <c r="P914" s="235">
        <v>7.789878404657029</v>
      </c>
      <c r="Q914" s="235">
        <v>2.9203201947394497</v>
      </c>
      <c r="R914" s="235">
        <v>26.07123395326132</v>
      </c>
      <c r="S914" s="235">
        <v>32.523930544531346</v>
      </c>
      <c r="T914" s="235">
        <v>53.410139610567576</v>
      </c>
      <c r="U914" s="235">
        <v>13.877636575941422</v>
      </c>
      <c r="V914" s="325">
        <v>202.5873178508629</v>
      </c>
      <c r="W914" s="325">
        <v>297.726408555563</v>
      </c>
      <c r="X914" s="235">
        <v>33.35013978171711</v>
      </c>
      <c r="Y914" s="325">
        <v>331.07654833728014</v>
      </c>
    </row>
    <row r="915" spans="1:25" ht="15">
      <c r="A915" s="323">
        <v>2022</v>
      </c>
      <c r="B915" s="323" t="s">
        <v>507</v>
      </c>
      <c r="C915" s="323" t="s">
        <v>56</v>
      </c>
      <c r="D915" s="323" t="s">
        <v>47</v>
      </c>
      <c r="E915" s="323" t="s">
        <v>217</v>
      </c>
      <c r="F915" s="323" t="s">
        <v>58</v>
      </c>
      <c r="G915" s="323" t="s">
        <v>66</v>
      </c>
      <c r="H915" s="235">
        <v>285.41895204736915</v>
      </c>
      <c r="I915" s="235">
        <v>162.67288016650014</v>
      </c>
      <c r="J915" s="325">
        <v>448.0918322138693</v>
      </c>
      <c r="K915" s="235">
        <v>21.735582257151503</v>
      </c>
      <c r="L915" s="235">
        <v>3.688630295880653</v>
      </c>
      <c r="M915" s="325">
        <v>25.424212553032156</v>
      </c>
      <c r="N915" s="235">
        <v>21.9667805791253</v>
      </c>
      <c r="O915" s="235">
        <v>25.83421768387838</v>
      </c>
      <c r="P915" s="235">
        <v>3.228192287972342</v>
      </c>
      <c r="Q915" s="235">
        <v>1.4720833507416164</v>
      </c>
      <c r="R915" s="235">
        <v>12.603494558179898</v>
      </c>
      <c r="S915" s="235">
        <v>22.311838160803756</v>
      </c>
      <c r="T915" s="235">
        <v>23.91216177627016</v>
      </c>
      <c r="U915" s="235">
        <v>6.620697027362721</v>
      </c>
      <c r="V915" s="325">
        <v>117.94946542433416</v>
      </c>
      <c r="W915" s="325">
        <v>591.4655101912356</v>
      </c>
      <c r="X915" s="235">
        <v>66.25363714506057</v>
      </c>
      <c r="Y915" s="325">
        <v>657.7191473362961</v>
      </c>
    </row>
    <row r="916" spans="1:25" ht="15">
      <c r="A916" s="323">
        <v>2022</v>
      </c>
      <c r="B916" s="323" t="s">
        <v>507</v>
      </c>
      <c r="C916" s="323" t="s">
        <v>56</v>
      </c>
      <c r="D916" s="323" t="s">
        <v>63</v>
      </c>
      <c r="E916" s="323" t="s">
        <v>218</v>
      </c>
      <c r="F916" s="323" t="s">
        <v>58</v>
      </c>
      <c r="G916" s="323" t="s">
        <v>67</v>
      </c>
      <c r="H916" s="235">
        <v>521.2113224422092</v>
      </c>
      <c r="I916" s="235">
        <v>293.37404024955254</v>
      </c>
      <c r="J916" s="325">
        <v>814.5853626917617</v>
      </c>
      <c r="K916" s="235">
        <v>32.3135074892535</v>
      </c>
      <c r="L916" s="235">
        <v>3.4894320591909604</v>
      </c>
      <c r="M916" s="325">
        <v>35.80293954844446</v>
      </c>
      <c r="N916" s="235">
        <v>64.71425439222804</v>
      </c>
      <c r="O916" s="235">
        <v>141.5395073804553</v>
      </c>
      <c r="P916" s="235">
        <v>24.86043341328579</v>
      </c>
      <c r="Q916" s="235">
        <v>7.421414807308535</v>
      </c>
      <c r="R916" s="235">
        <v>60.88236776355711</v>
      </c>
      <c r="S916" s="235">
        <v>68.83795245432718</v>
      </c>
      <c r="T916" s="235">
        <v>82.17490982473649</v>
      </c>
      <c r="U916" s="235">
        <v>36.902515297016954</v>
      </c>
      <c r="V916" s="325">
        <v>487.3333553329154</v>
      </c>
      <c r="W916" s="325">
        <v>1337.7216575731215</v>
      </c>
      <c r="X916" s="235">
        <v>149.84631187249212</v>
      </c>
      <c r="Y916" s="325">
        <v>1487.5679694456137</v>
      </c>
    </row>
    <row r="917" spans="1:25" ht="15">
      <c r="A917" s="323">
        <v>2022</v>
      </c>
      <c r="B917" s="323" t="s">
        <v>507</v>
      </c>
      <c r="C917" s="323" t="s">
        <v>56</v>
      </c>
      <c r="D917" s="323" t="s">
        <v>57</v>
      </c>
      <c r="E917" s="323" t="s">
        <v>219</v>
      </c>
      <c r="F917" s="323" t="s">
        <v>58</v>
      </c>
      <c r="G917" s="323" t="s">
        <v>68</v>
      </c>
      <c r="H917" s="235">
        <v>26.415522604752418</v>
      </c>
      <c r="I917" s="235">
        <v>15.280148888777028</v>
      </c>
      <c r="J917" s="325">
        <v>41.695671493529446</v>
      </c>
      <c r="K917" s="235">
        <v>2.326158935739823</v>
      </c>
      <c r="L917" s="235">
        <v>10.884140414178944</v>
      </c>
      <c r="M917" s="325">
        <v>13.210299349918767</v>
      </c>
      <c r="N917" s="235">
        <v>33.76899766863896</v>
      </c>
      <c r="O917" s="235">
        <v>27.84823851633753</v>
      </c>
      <c r="P917" s="235">
        <v>3.4265225959492507</v>
      </c>
      <c r="Q917" s="235">
        <v>1.923728345776192</v>
      </c>
      <c r="R917" s="235">
        <v>12.693545201413333</v>
      </c>
      <c r="S917" s="235">
        <v>18.80486450942615</v>
      </c>
      <c r="T917" s="235">
        <v>25.60535139960614</v>
      </c>
      <c r="U917" s="235">
        <v>7.462539372008828</v>
      </c>
      <c r="V917" s="325">
        <v>131.53378760915638</v>
      </c>
      <c r="W917" s="325">
        <v>186.43975845260456</v>
      </c>
      <c r="X917" s="235">
        <v>20.884247505721493</v>
      </c>
      <c r="Y917" s="325">
        <v>207.32400595832607</v>
      </c>
    </row>
    <row r="918" spans="1:25" ht="15">
      <c r="A918" s="323">
        <v>2022</v>
      </c>
      <c r="B918" s="323" t="s">
        <v>507</v>
      </c>
      <c r="C918" s="323" t="s">
        <v>56</v>
      </c>
      <c r="D918" s="323" t="s">
        <v>57</v>
      </c>
      <c r="E918" s="323" t="s">
        <v>220</v>
      </c>
      <c r="F918" s="323" t="s">
        <v>58</v>
      </c>
      <c r="G918" s="323" t="s">
        <v>69</v>
      </c>
      <c r="H918" s="235">
        <v>10.930107007533023</v>
      </c>
      <c r="I918" s="235">
        <v>7.658464658729711</v>
      </c>
      <c r="J918" s="325">
        <v>18.588571666262734</v>
      </c>
      <c r="K918" s="235">
        <v>3.2691545998965186</v>
      </c>
      <c r="L918" s="235">
        <v>2.5718272265041513</v>
      </c>
      <c r="M918" s="325">
        <v>5.84098182640067</v>
      </c>
      <c r="N918" s="235">
        <v>4.368869442304895</v>
      </c>
      <c r="O918" s="235">
        <v>19.85179202143601</v>
      </c>
      <c r="P918" s="235">
        <v>2.3960865390993273</v>
      </c>
      <c r="Q918" s="235">
        <v>0.9139487645445935</v>
      </c>
      <c r="R918" s="235">
        <v>8.217746964074315</v>
      </c>
      <c r="S918" s="235">
        <v>11.347165716350645</v>
      </c>
      <c r="T918" s="235">
        <v>22.165398813339696</v>
      </c>
      <c r="U918" s="235">
        <v>6.327382058572317</v>
      </c>
      <c r="V918" s="325">
        <v>75.5883903197218</v>
      </c>
      <c r="W918" s="325">
        <v>100.0179438123852</v>
      </c>
      <c r="X918" s="235">
        <v>11.203616175689254</v>
      </c>
      <c r="Y918" s="325">
        <v>111.22155998807445</v>
      </c>
    </row>
    <row r="919" spans="1:25" ht="15">
      <c r="A919" s="323">
        <v>2022</v>
      </c>
      <c r="B919" s="323" t="s">
        <v>507</v>
      </c>
      <c r="C919" s="323" t="s">
        <v>56</v>
      </c>
      <c r="D919" s="323" t="s">
        <v>57</v>
      </c>
      <c r="E919" s="323" t="s">
        <v>221</v>
      </c>
      <c r="F919" s="323" t="s">
        <v>58</v>
      </c>
      <c r="G919" s="323" t="s">
        <v>70</v>
      </c>
      <c r="H919" s="235">
        <v>64.6919729355632</v>
      </c>
      <c r="I919" s="235">
        <v>36.47894754097909</v>
      </c>
      <c r="J919" s="325">
        <v>101.17092047654229</v>
      </c>
      <c r="K919" s="235">
        <v>14.934139053320036</v>
      </c>
      <c r="L919" s="235">
        <v>13.041800752276975</v>
      </c>
      <c r="M919" s="325">
        <v>27.97593980559701</v>
      </c>
      <c r="N919" s="235">
        <v>15.036910653700058</v>
      </c>
      <c r="O919" s="235">
        <v>44.24606668824521</v>
      </c>
      <c r="P919" s="235">
        <v>6.832829188939948</v>
      </c>
      <c r="Q919" s="235">
        <v>3.722516401599903</v>
      </c>
      <c r="R919" s="235">
        <v>27.336958548387553</v>
      </c>
      <c r="S919" s="235">
        <v>29.108588436565636</v>
      </c>
      <c r="T919" s="235">
        <v>71.52137430128238</v>
      </c>
      <c r="U919" s="235">
        <v>14.45566134684663</v>
      </c>
      <c r="V919" s="325">
        <v>212.26090556556733</v>
      </c>
      <c r="W919" s="325">
        <v>341.4077658477066</v>
      </c>
      <c r="X919" s="235">
        <v>38.2431533998767</v>
      </c>
      <c r="Y919" s="325">
        <v>379.6509192475833</v>
      </c>
    </row>
    <row r="920" spans="1:25" ht="15">
      <c r="A920" s="323">
        <v>2022</v>
      </c>
      <c r="B920" s="323" t="s">
        <v>507</v>
      </c>
      <c r="C920" s="323" t="s">
        <v>71</v>
      </c>
      <c r="D920" s="323" t="s">
        <v>72</v>
      </c>
      <c r="E920" s="323" t="s">
        <v>222</v>
      </c>
      <c r="F920" s="323" t="s">
        <v>73</v>
      </c>
      <c r="G920" s="323" t="s">
        <v>74</v>
      </c>
      <c r="H920" s="235">
        <v>34.68490338628567</v>
      </c>
      <c r="I920" s="235">
        <v>0</v>
      </c>
      <c r="J920" s="325">
        <v>34.68490338628567</v>
      </c>
      <c r="K920" s="235">
        <v>15.34043442737121</v>
      </c>
      <c r="L920" s="235">
        <v>9.183105736540437</v>
      </c>
      <c r="M920" s="325">
        <v>24.523540163911647</v>
      </c>
      <c r="N920" s="235">
        <v>9.253916596056806</v>
      </c>
      <c r="O920" s="235">
        <v>33.47685367477377</v>
      </c>
      <c r="P920" s="235">
        <v>4.166758097920793</v>
      </c>
      <c r="Q920" s="235">
        <v>2.2755265899586954</v>
      </c>
      <c r="R920" s="235">
        <v>14.020463316208424</v>
      </c>
      <c r="S920" s="235">
        <v>16.115269705416544</v>
      </c>
      <c r="T920" s="235">
        <v>24.785987293225137</v>
      </c>
      <c r="U920" s="235">
        <v>9.514694653059902</v>
      </c>
      <c r="V920" s="325">
        <v>113.60946992662008</v>
      </c>
      <c r="W920" s="325">
        <v>172.8179134768174</v>
      </c>
      <c r="X920" s="235">
        <v>19.358382077016667</v>
      </c>
      <c r="Y920" s="325">
        <v>192.17629555383408</v>
      </c>
    </row>
    <row r="921" spans="1:25" ht="15">
      <c r="A921" s="323">
        <v>2022</v>
      </c>
      <c r="B921" s="323" t="s">
        <v>507</v>
      </c>
      <c r="C921" s="323" t="s">
        <v>71</v>
      </c>
      <c r="D921" s="323" t="s">
        <v>75</v>
      </c>
      <c r="E921" s="323" t="s">
        <v>223</v>
      </c>
      <c r="F921" s="323" t="s">
        <v>73</v>
      </c>
      <c r="G921" s="323" t="s">
        <v>76</v>
      </c>
      <c r="H921" s="235">
        <v>15.355725013456283</v>
      </c>
      <c r="I921" s="235">
        <v>8.84060388694986</v>
      </c>
      <c r="J921" s="325">
        <v>24.196328900406144</v>
      </c>
      <c r="K921" s="235">
        <v>5.0642065351179255</v>
      </c>
      <c r="L921" s="235">
        <v>0.9666032849691835</v>
      </c>
      <c r="M921" s="325">
        <v>6.030809820087109</v>
      </c>
      <c r="N921" s="235">
        <v>9.984719773051333</v>
      </c>
      <c r="O921" s="235">
        <v>17.130561459522237</v>
      </c>
      <c r="P921" s="235">
        <v>2.5625572107436665</v>
      </c>
      <c r="Q921" s="235">
        <v>0.8524173310165539</v>
      </c>
      <c r="R921" s="235">
        <v>8.684832253947421</v>
      </c>
      <c r="S921" s="235">
        <v>11.245487861432506</v>
      </c>
      <c r="T921" s="235">
        <v>14.608449594623487</v>
      </c>
      <c r="U921" s="235">
        <v>4.233686657459801</v>
      </c>
      <c r="V921" s="325">
        <v>69.302712141797</v>
      </c>
      <c r="W921" s="325">
        <v>99.52985086229026</v>
      </c>
      <c r="X921" s="235">
        <v>11.148941925624875</v>
      </c>
      <c r="Y921" s="325">
        <v>110.67879278791514</v>
      </c>
    </row>
    <row r="922" spans="1:25" ht="15">
      <c r="A922" s="323">
        <v>2022</v>
      </c>
      <c r="B922" s="323" t="s">
        <v>507</v>
      </c>
      <c r="C922" s="323" t="s">
        <v>71</v>
      </c>
      <c r="D922" s="323" t="s">
        <v>72</v>
      </c>
      <c r="E922" s="323" t="s">
        <v>224</v>
      </c>
      <c r="F922" s="323" t="s">
        <v>73</v>
      </c>
      <c r="G922" s="323" t="s">
        <v>77</v>
      </c>
      <c r="H922" s="235">
        <v>32.643374987121845</v>
      </c>
      <c r="I922" s="235">
        <v>18.373568449562796</v>
      </c>
      <c r="J922" s="325">
        <v>51.01694343668464</v>
      </c>
      <c r="K922" s="235">
        <v>3.2426869449678204</v>
      </c>
      <c r="L922" s="235">
        <v>3.609255588703629</v>
      </c>
      <c r="M922" s="325">
        <v>6.8519425336714495</v>
      </c>
      <c r="N922" s="235">
        <v>24.622363783603497</v>
      </c>
      <c r="O922" s="235">
        <v>13.076341503938748</v>
      </c>
      <c r="P922" s="235">
        <v>2.1013070009129455</v>
      </c>
      <c r="Q922" s="235">
        <v>0.6251189721814712</v>
      </c>
      <c r="R922" s="235">
        <v>5.453269084326803</v>
      </c>
      <c r="S922" s="235">
        <v>12.873997713895076</v>
      </c>
      <c r="T922" s="235">
        <v>20.98839127989976</v>
      </c>
      <c r="U922" s="235">
        <v>4.019611882615691</v>
      </c>
      <c r="V922" s="325">
        <v>83.760401221374</v>
      </c>
      <c r="W922" s="325">
        <v>141.6292871917301</v>
      </c>
      <c r="X922" s="235">
        <v>15.864754987455742</v>
      </c>
      <c r="Y922" s="325">
        <v>157.49404217918584</v>
      </c>
    </row>
    <row r="923" spans="1:25" ht="15">
      <c r="A923" s="323">
        <v>2022</v>
      </c>
      <c r="B923" s="323" t="s">
        <v>507</v>
      </c>
      <c r="C923" s="323" t="s">
        <v>71</v>
      </c>
      <c r="D923" s="323" t="s">
        <v>72</v>
      </c>
      <c r="E923" s="323" t="s">
        <v>225</v>
      </c>
      <c r="F923" s="323" t="s">
        <v>73</v>
      </c>
      <c r="G923" s="323" t="s">
        <v>78</v>
      </c>
      <c r="H923" s="235">
        <v>11.428453525731078</v>
      </c>
      <c r="I923" s="235">
        <v>0</v>
      </c>
      <c r="J923" s="325">
        <v>11.428453525731078</v>
      </c>
      <c r="K923" s="235">
        <v>2.9321014737223825</v>
      </c>
      <c r="L923" s="235">
        <v>4.110753294748344</v>
      </c>
      <c r="M923" s="325">
        <v>7.042854768470726</v>
      </c>
      <c r="N923" s="235">
        <v>8.47088886063543</v>
      </c>
      <c r="O923" s="235">
        <v>13.826025728991889</v>
      </c>
      <c r="P923" s="235">
        <v>3.243082139903587</v>
      </c>
      <c r="Q923" s="235">
        <v>1.6523606258457908</v>
      </c>
      <c r="R923" s="235">
        <v>8.24989786103474</v>
      </c>
      <c r="S923" s="235">
        <v>14.958828167371333</v>
      </c>
      <c r="T923" s="235">
        <v>23.726635937816805</v>
      </c>
      <c r="U923" s="235">
        <v>6.342892543747902</v>
      </c>
      <c r="V923" s="325">
        <v>80.4706118653475</v>
      </c>
      <c r="W923" s="325">
        <v>98.9419201595493</v>
      </c>
      <c r="X923" s="235">
        <v>11.08308424368963</v>
      </c>
      <c r="Y923" s="325">
        <v>110.02500440323892</v>
      </c>
    </row>
    <row r="924" spans="1:25" ht="15">
      <c r="A924" s="323">
        <v>2022</v>
      </c>
      <c r="B924" s="323" t="s">
        <v>507</v>
      </c>
      <c r="C924" s="323" t="s">
        <v>71</v>
      </c>
      <c r="D924" s="323" t="s">
        <v>60</v>
      </c>
      <c r="E924" s="323" t="s">
        <v>226</v>
      </c>
      <c r="F924" s="323" t="s">
        <v>73</v>
      </c>
      <c r="G924" s="323" t="s">
        <v>79</v>
      </c>
      <c r="H924" s="235">
        <v>13.736587981890473</v>
      </c>
      <c r="I924" s="235">
        <v>7.731731975945063</v>
      </c>
      <c r="J924" s="325">
        <v>21.468319957835536</v>
      </c>
      <c r="K924" s="235">
        <v>1.0120153983761389</v>
      </c>
      <c r="L924" s="235">
        <v>3.682042445843339</v>
      </c>
      <c r="M924" s="325">
        <v>4.694057844219478</v>
      </c>
      <c r="N924" s="235">
        <v>3.3051990097555146</v>
      </c>
      <c r="O924" s="235">
        <v>10.833082191321918</v>
      </c>
      <c r="P924" s="235">
        <v>1.946116126689278</v>
      </c>
      <c r="Q924" s="235">
        <v>0.6556031243512798</v>
      </c>
      <c r="R924" s="235">
        <v>7.926442861101228</v>
      </c>
      <c r="S924" s="235">
        <v>7.381148409706503</v>
      </c>
      <c r="T924" s="235">
        <v>16.49563606542691</v>
      </c>
      <c r="U924" s="235">
        <v>3.3825996935461475</v>
      </c>
      <c r="V924" s="325">
        <v>51.925827481898786</v>
      </c>
      <c r="W924" s="325">
        <v>78.0882052839538</v>
      </c>
      <c r="X924" s="235">
        <v>8.747133229322726</v>
      </c>
      <c r="Y924" s="325">
        <v>86.83533851327653</v>
      </c>
    </row>
    <row r="925" spans="1:25" ht="15">
      <c r="A925" s="323">
        <v>2022</v>
      </c>
      <c r="B925" s="323" t="s">
        <v>507</v>
      </c>
      <c r="C925" s="323" t="s">
        <v>71</v>
      </c>
      <c r="D925" s="323" t="s">
        <v>75</v>
      </c>
      <c r="E925" s="323" t="s">
        <v>227</v>
      </c>
      <c r="F925" s="323" t="s">
        <v>73</v>
      </c>
      <c r="G925" s="323" t="s">
        <v>80</v>
      </c>
      <c r="H925" s="235">
        <v>206.76029512621813</v>
      </c>
      <c r="I925" s="235">
        <v>116.60470864907575</v>
      </c>
      <c r="J925" s="325">
        <v>323.36500377529387</v>
      </c>
      <c r="K925" s="235">
        <v>43.81682900084283</v>
      </c>
      <c r="L925" s="235">
        <v>9.404276679882877</v>
      </c>
      <c r="M925" s="325">
        <v>53.22110568072571</v>
      </c>
      <c r="N925" s="235">
        <v>31.600964649741083</v>
      </c>
      <c r="O925" s="235">
        <v>94.66671123570535</v>
      </c>
      <c r="P925" s="235">
        <v>12.269758038230275</v>
      </c>
      <c r="Q925" s="235">
        <v>10.293189730880266</v>
      </c>
      <c r="R925" s="235">
        <v>37.852062133576254</v>
      </c>
      <c r="S925" s="235">
        <v>48.768948686620426</v>
      </c>
      <c r="T925" s="235">
        <v>35.30969613814005</v>
      </c>
      <c r="U925" s="235">
        <v>20.043694759302944</v>
      </c>
      <c r="V925" s="325">
        <v>290.8050253721966</v>
      </c>
      <c r="W925" s="325">
        <v>667.3911348282162</v>
      </c>
      <c r="X925" s="235">
        <v>74.75852660697382</v>
      </c>
      <c r="Y925" s="325">
        <v>742.14966143519</v>
      </c>
    </row>
    <row r="926" spans="1:25" ht="15">
      <c r="A926" s="323">
        <v>2022</v>
      </c>
      <c r="B926" s="323" t="s">
        <v>507</v>
      </c>
      <c r="C926" s="323" t="s">
        <v>71</v>
      </c>
      <c r="D926" s="323" t="s">
        <v>75</v>
      </c>
      <c r="E926" s="323" t="s">
        <v>228</v>
      </c>
      <c r="F926" s="323" t="s">
        <v>73</v>
      </c>
      <c r="G926" s="323" t="s">
        <v>81</v>
      </c>
      <c r="H926" s="235">
        <v>121.97473303562657</v>
      </c>
      <c r="I926" s="235">
        <v>0</v>
      </c>
      <c r="J926" s="325">
        <v>121.97473303562657</v>
      </c>
      <c r="K926" s="235">
        <v>242.71986083949338</v>
      </c>
      <c r="L926" s="235">
        <v>40.861598436968734</v>
      </c>
      <c r="M926" s="325">
        <v>283.5814592764621</v>
      </c>
      <c r="N926" s="235">
        <v>27.421379235471147</v>
      </c>
      <c r="O926" s="235">
        <v>51.51932861468553</v>
      </c>
      <c r="P926" s="235">
        <v>5.540572543786009</v>
      </c>
      <c r="Q926" s="235">
        <v>5.5675238869318555</v>
      </c>
      <c r="R926" s="235">
        <v>18.619750474500798</v>
      </c>
      <c r="S926" s="235">
        <v>26.64405668030555</v>
      </c>
      <c r="T926" s="235">
        <v>21.14059715281943</v>
      </c>
      <c r="U926" s="235">
        <v>10.140359794537824</v>
      </c>
      <c r="V926" s="325">
        <v>166.59356838303813</v>
      </c>
      <c r="W926" s="325">
        <v>572.1497606951268</v>
      </c>
      <c r="X926" s="235">
        <v>64.08996295569608</v>
      </c>
      <c r="Y926" s="325">
        <v>636.239723650823</v>
      </c>
    </row>
    <row r="927" spans="1:25" ht="15">
      <c r="A927" s="323">
        <v>2022</v>
      </c>
      <c r="B927" s="323" t="s">
        <v>507</v>
      </c>
      <c r="C927" s="323" t="s">
        <v>71</v>
      </c>
      <c r="D927" s="323" t="s">
        <v>60</v>
      </c>
      <c r="E927" s="323" t="s">
        <v>229</v>
      </c>
      <c r="F927" s="323" t="s">
        <v>73</v>
      </c>
      <c r="G927" s="323" t="s">
        <v>82</v>
      </c>
      <c r="H927" s="235">
        <v>37.047271087449786</v>
      </c>
      <c r="I927" s="235">
        <v>20.864253914772497</v>
      </c>
      <c r="J927" s="325">
        <v>57.911525002222284</v>
      </c>
      <c r="K927" s="235">
        <v>17.098710495352606</v>
      </c>
      <c r="L927" s="235">
        <v>15.088982784787227</v>
      </c>
      <c r="M927" s="325">
        <v>32.18769328013983</v>
      </c>
      <c r="N927" s="235">
        <v>53.511545678337015</v>
      </c>
      <c r="O927" s="235">
        <v>126.19789976717063</v>
      </c>
      <c r="P927" s="235">
        <v>15.377938565543797</v>
      </c>
      <c r="Q927" s="235">
        <v>5.891735939305143</v>
      </c>
      <c r="R927" s="235">
        <v>64.23057368763777</v>
      </c>
      <c r="S927" s="235">
        <v>58.36005775176644</v>
      </c>
      <c r="T927" s="235">
        <v>71.83132972502789</v>
      </c>
      <c r="U927" s="235">
        <v>32.123254926653026</v>
      </c>
      <c r="V927" s="325">
        <v>427.5243360414417</v>
      </c>
      <c r="W927" s="325">
        <v>517.6235543238039</v>
      </c>
      <c r="X927" s="235">
        <v>57.98215205281807</v>
      </c>
      <c r="Y927" s="325">
        <v>575.6057063766219</v>
      </c>
    </row>
    <row r="928" spans="1:25" ht="15">
      <c r="A928" s="323">
        <v>2022</v>
      </c>
      <c r="B928" s="323" t="s">
        <v>507</v>
      </c>
      <c r="C928" s="323" t="s">
        <v>71</v>
      </c>
      <c r="D928" s="323" t="s">
        <v>60</v>
      </c>
      <c r="E928" s="323" t="s">
        <v>230</v>
      </c>
      <c r="F928" s="323" t="s">
        <v>73</v>
      </c>
      <c r="G928" s="323" t="s">
        <v>83</v>
      </c>
      <c r="H928" s="235">
        <v>15.837755291469739</v>
      </c>
      <c r="I928" s="235">
        <v>0</v>
      </c>
      <c r="J928" s="325">
        <v>15.837755291469739</v>
      </c>
      <c r="K928" s="235">
        <v>0.885178754862324</v>
      </c>
      <c r="L928" s="235">
        <v>5.6311385404209595</v>
      </c>
      <c r="M928" s="325">
        <v>6.516317295283283</v>
      </c>
      <c r="N928" s="235">
        <v>7.932335083461026</v>
      </c>
      <c r="O928" s="235">
        <v>15.25774798660808</v>
      </c>
      <c r="P928" s="235">
        <v>2.497289897259841</v>
      </c>
      <c r="Q928" s="235">
        <v>1.2648664660231144</v>
      </c>
      <c r="R928" s="235">
        <v>8.738695204345554</v>
      </c>
      <c r="S928" s="235">
        <v>9.092268242110347</v>
      </c>
      <c r="T928" s="235">
        <v>18.07518226445258</v>
      </c>
      <c r="U928" s="235">
        <v>5.65068338429344</v>
      </c>
      <c r="V928" s="325">
        <v>68.50906852855398</v>
      </c>
      <c r="W928" s="325">
        <v>90.863141115307</v>
      </c>
      <c r="X928" s="235">
        <v>10.178131230961489</v>
      </c>
      <c r="Y928" s="325">
        <v>101.04127234626849</v>
      </c>
    </row>
    <row r="929" spans="1:25" ht="15">
      <c r="A929" s="323">
        <v>2022</v>
      </c>
      <c r="B929" s="323" t="s">
        <v>507</v>
      </c>
      <c r="C929" s="323" t="s">
        <v>71</v>
      </c>
      <c r="D929" s="323" t="s">
        <v>84</v>
      </c>
      <c r="E929" s="323" t="s">
        <v>231</v>
      </c>
      <c r="F929" s="323" t="s">
        <v>73</v>
      </c>
      <c r="G929" s="323" t="s">
        <v>85</v>
      </c>
      <c r="H929" s="235">
        <v>79.61470179334542</v>
      </c>
      <c r="I929" s="235">
        <v>0</v>
      </c>
      <c r="J929" s="325">
        <v>79.61470179334542</v>
      </c>
      <c r="K929" s="235">
        <v>8.172301940179834</v>
      </c>
      <c r="L929" s="235">
        <v>12.339381616483488</v>
      </c>
      <c r="M929" s="325">
        <v>20.51168355666332</v>
      </c>
      <c r="N929" s="235">
        <v>15.135772344529538</v>
      </c>
      <c r="O929" s="235">
        <v>55.322510975611436</v>
      </c>
      <c r="P929" s="235">
        <v>7.8492708272119085</v>
      </c>
      <c r="Q929" s="235">
        <v>3.2235067506426516</v>
      </c>
      <c r="R929" s="235">
        <v>17.170200115708706</v>
      </c>
      <c r="S929" s="235">
        <v>38.13387270906403</v>
      </c>
      <c r="T929" s="235">
        <v>85.1502581659484</v>
      </c>
      <c r="U929" s="235">
        <v>14.776148312197776</v>
      </c>
      <c r="V929" s="325">
        <v>236.76154020091445</v>
      </c>
      <c r="W929" s="325">
        <v>336.8879255509232</v>
      </c>
      <c r="X929" s="235">
        <v>37.736858689843835</v>
      </c>
      <c r="Y929" s="325">
        <v>374.62478424076704</v>
      </c>
    </row>
    <row r="930" spans="1:25" ht="15">
      <c r="A930" s="323">
        <v>2022</v>
      </c>
      <c r="B930" s="323" t="s">
        <v>507</v>
      </c>
      <c r="C930" s="323" t="s">
        <v>71</v>
      </c>
      <c r="D930" s="323" t="s">
        <v>84</v>
      </c>
      <c r="E930" s="323" t="s">
        <v>232</v>
      </c>
      <c r="F930" s="323" t="s">
        <v>73</v>
      </c>
      <c r="G930" s="323" t="s">
        <v>86</v>
      </c>
      <c r="H930" s="235">
        <v>33.25868831725141</v>
      </c>
      <c r="I930" s="235">
        <v>0</v>
      </c>
      <c r="J930" s="325">
        <v>33.25868831725141</v>
      </c>
      <c r="K930" s="235">
        <v>0.5423205802293763</v>
      </c>
      <c r="L930" s="235">
        <v>6.112085795748311</v>
      </c>
      <c r="M930" s="325">
        <v>6.654406375977688</v>
      </c>
      <c r="N930" s="235">
        <v>8.115962473794514</v>
      </c>
      <c r="O930" s="235">
        <v>10.723342182809194</v>
      </c>
      <c r="P930" s="235">
        <v>3.1910575022368604</v>
      </c>
      <c r="Q930" s="235">
        <v>1.5493755962894513</v>
      </c>
      <c r="R930" s="235">
        <v>9.153159066553998</v>
      </c>
      <c r="S930" s="235">
        <v>10.954700232670593</v>
      </c>
      <c r="T930" s="235">
        <v>22.022829711587203</v>
      </c>
      <c r="U930" s="235">
        <v>5.145465292314084</v>
      </c>
      <c r="V930" s="325">
        <v>70.8558920582559</v>
      </c>
      <c r="W930" s="325">
        <v>110.768986751485</v>
      </c>
      <c r="X930" s="235">
        <v>12.407905666022815</v>
      </c>
      <c r="Y930" s="325">
        <v>123.17689241750782</v>
      </c>
    </row>
    <row r="931" spans="1:25" ht="15">
      <c r="A931" s="323">
        <v>2022</v>
      </c>
      <c r="B931" s="323" t="s">
        <v>507</v>
      </c>
      <c r="C931" s="323" t="s">
        <v>71</v>
      </c>
      <c r="D931" s="323" t="s">
        <v>75</v>
      </c>
      <c r="E931" s="323" t="s">
        <v>233</v>
      </c>
      <c r="F931" s="323" t="s">
        <v>73</v>
      </c>
      <c r="G931" s="323" t="s">
        <v>87</v>
      </c>
      <c r="H931" s="235">
        <v>7.929895342094344</v>
      </c>
      <c r="I931" s="235">
        <v>0</v>
      </c>
      <c r="J931" s="325">
        <v>7.929895342094344</v>
      </c>
      <c r="K931" s="235">
        <v>2.2057071982069045</v>
      </c>
      <c r="L931" s="235">
        <v>1.3188663357194743</v>
      </c>
      <c r="M931" s="325">
        <v>3.524573533926379</v>
      </c>
      <c r="N931" s="235">
        <v>8.055689350654436</v>
      </c>
      <c r="O931" s="235">
        <v>7.842684318150491</v>
      </c>
      <c r="P931" s="235">
        <v>1.431299831846754</v>
      </c>
      <c r="Q931" s="235">
        <v>0.7235261120311568</v>
      </c>
      <c r="R931" s="235">
        <v>4.178036305241233</v>
      </c>
      <c r="S931" s="235">
        <v>6.571942039588452</v>
      </c>
      <c r="T931" s="235">
        <v>9.712426266674987</v>
      </c>
      <c r="U931" s="235">
        <v>2.9024245773146977</v>
      </c>
      <c r="V931" s="325">
        <v>41.4180288015022</v>
      </c>
      <c r="W931" s="325">
        <v>52.87249767752293</v>
      </c>
      <c r="X931" s="235">
        <v>5.922568967625949</v>
      </c>
      <c r="Y931" s="325">
        <v>58.79506664514888</v>
      </c>
    </row>
    <row r="932" spans="1:25" ht="15">
      <c r="A932" s="323">
        <v>2022</v>
      </c>
      <c r="B932" s="323" t="s">
        <v>507</v>
      </c>
      <c r="C932" s="323" t="s">
        <v>71</v>
      </c>
      <c r="D932" s="323" t="s">
        <v>75</v>
      </c>
      <c r="E932" s="323" t="s">
        <v>234</v>
      </c>
      <c r="F932" s="323" t="s">
        <v>73</v>
      </c>
      <c r="G932" s="323" t="s">
        <v>88</v>
      </c>
      <c r="H932" s="235">
        <v>158.8819587459842</v>
      </c>
      <c r="I932" s="235">
        <v>0</v>
      </c>
      <c r="J932" s="325">
        <v>158.8819587459842</v>
      </c>
      <c r="K932" s="235">
        <v>651.0893428318238</v>
      </c>
      <c r="L932" s="235">
        <v>85.77761404041348</v>
      </c>
      <c r="M932" s="325">
        <v>736.8669568722373</v>
      </c>
      <c r="N932" s="235">
        <v>44.48396927220578</v>
      </c>
      <c r="O932" s="235">
        <v>108.63340374081305</v>
      </c>
      <c r="P932" s="235">
        <v>12.046525422556249</v>
      </c>
      <c r="Q932" s="235">
        <v>11.991788123499166</v>
      </c>
      <c r="R932" s="235">
        <v>38.78230269307617</v>
      </c>
      <c r="S932" s="235">
        <v>56.65881214915031</v>
      </c>
      <c r="T932" s="235">
        <v>51.8226670788127</v>
      </c>
      <c r="U932" s="235">
        <v>16.944915950471522</v>
      </c>
      <c r="V932" s="325">
        <v>341.3643844305849</v>
      </c>
      <c r="W932" s="325">
        <v>1237.1133000488067</v>
      </c>
      <c r="X932" s="235">
        <v>138.57655987795687</v>
      </c>
      <c r="Y932" s="325">
        <v>1375.6898599267636</v>
      </c>
    </row>
    <row r="933" spans="1:25" ht="15">
      <c r="A933" s="323">
        <v>2022</v>
      </c>
      <c r="B933" s="323" t="s">
        <v>507</v>
      </c>
      <c r="C933" s="323" t="s">
        <v>71</v>
      </c>
      <c r="D933" s="323" t="s">
        <v>75</v>
      </c>
      <c r="E933" s="323" t="s">
        <v>235</v>
      </c>
      <c r="F933" s="323" t="s">
        <v>73</v>
      </c>
      <c r="G933" s="323" t="s">
        <v>89</v>
      </c>
      <c r="H933" s="235">
        <v>397.16456170066573</v>
      </c>
      <c r="I933" s="235">
        <v>223.5467776100641</v>
      </c>
      <c r="J933" s="325">
        <v>620.7113393107298</v>
      </c>
      <c r="K933" s="235">
        <v>301.2527473288161</v>
      </c>
      <c r="L933" s="235">
        <v>65.15633038696933</v>
      </c>
      <c r="M933" s="325">
        <v>366.40907771578543</v>
      </c>
      <c r="N933" s="235">
        <v>60.10638465021365</v>
      </c>
      <c r="O933" s="235">
        <v>151.6717334952102</v>
      </c>
      <c r="P933" s="235">
        <v>18.260883479514014</v>
      </c>
      <c r="Q933" s="235">
        <v>15.879568809241295</v>
      </c>
      <c r="R933" s="235">
        <v>59.527006728603915</v>
      </c>
      <c r="S933" s="235">
        <v>97.12865335747479</v>
      </c>
      <c r="T933" s="235">
        <v>178.30462150109702</v>
      </c>
      <c r="U933" s="235">
        <v>31.274027421946606</v>
      </c>
      <c r="V933" s="325">
        <v>612.1528794433015</v>
      </c>
      <c r="W933" s="325">
        <v>1599.2732964698166</v>
      </c>
      <c r="X933" s="235">
        <v>179.1442964203227</v>
      </c>
      <c r="Y933" s="325">
        <v>1778.4175928901393</v>
      </c>
    </row>
    <row r="934" spans="1:25" ht="15">
      <c r="A934" s="323">
        <v>2022</v>
      </c>
      <c r="B934" s="323" t="s">
        <v>507</v>
      </c>
      <c r="C934" s="323" t="s">
        <v>71</v>
      </c>
      <c r="D934" s="323" t="s">
        <v>84</v>
      </c>
      <c r="E934" s="323" t="s">
        <v>236</v>
      </c>
      <c r="F934" s="323" t="s">
        <v>73</v>
      </c>
      <c r="G934" s="323" t="s">
        <v>90</v>
      </c>
      <c r="H934" s="235">
        <v>16.482584709736997</v>
      </c>
      <c r="I934" s="235">
        <v>13.563421768847881</v>
      </c>
      <c r="J934" s="325">
        <v>30.04600647858488</v>
      </c>
      <c r="K934" s="235">
        <v>7.499726125601278</v>
      </c>
      <c r="L934" s="235">
        <v>0.321008267773923</v>
      </c>
      <c r="M934" s="325">
        <v>7.820734393375201</v>
      </c>
      <c r="N934" s="235">
        <v>31.84191847362831</v>
      </c>
      <c r="O934" s="235">
        <v>11.417450419455967</v>
      </c>
      <c r="P934" s="235">
        <v>1.6839271557672495</v>
      </c>
      <c r="Q934" s="235">
        <v>0.992243612954802</v>
      </c>
      <c r="R934" s="235">
        <v>7.004835119625442</v>
      </c>
      <c r="S934" s="235">
        <v>20.50429940432876</v>
      </c>
      <c r="T934" s="235">
        <v>12.734712062342162</v>
      </c>
      <c r="U934" s="235">
        <v>3.880837452515375</v>
      </c>
      <c r="V934" s="325">
        <v>90.06022370061808</v>
      </c>
      <c r="W934" s="325">
        <v>127.92696457257816</v>
      </c>
      <c r="X934" s="235">
        <v>14.329874770077852</v>
      </c>
      <c r="Y934" s="325">
        <v>142.256839342656</v>
      </c>
    </row>
    <row r="935" spans="1:25" ht="15">
      <c r="A935" s="323">
        <v>2022</v>
      </c>
      <c r="B935" s="323" t="s">
        <v>507</v>
      </c>
      <c r="C935" s="323" t="s">
        <v>71</v>
      </c>
      <c r="D935" s="323" t="s">
        <v>72</v>
      </c>
      <c r="E935" s="323" t="s">
        <v>237</v>
      </c>
      <c r="F935" s="323" t="s">
        <v>73</v>
      </c>
      <c r="G935" s="323" t="s">
        <v>91</v>
      </c>
      <c r="H935" s="235">
        <v>15.3734987281077</v>
      </c>
      <c r="I935" s="235">
        <v>9.167668414068887</v>
      </c>
      <c r="J935" s="325">
        <v>24.541167142176587</v>
      </c>
      <c r="K935" s="235">
        <v>1.4029979826233834</v>
      </c>
      <c r="L935" s="235">
        <v>9.310175318545667</v>
      </c>
      <c r="M935" s="325">
        <v>10.71317330116905</v>
      </c>
      <c r="N935" s="235">
        <v>6.813676354251301</v>
      </c>
      <c r="O935" s="235">
        <v>44.91485722869595</v>
      </c>
      <c r="P935" s="235">
        <v>5.640432941432293</v>
      </c>
      <c r="Q935" s="235">
        <v>2.2581706273756934</v>
      </c>
      <c r="R935" s="235">
        <v>14.539630463252236</v>
      </c>
      <c r="S935" s="235">
        <v>17.755594167791735</v>
      </c>
      <c r="T935" s="235">
        <v>39.70469485041189</v>
      </c>
      <c r="U935" s="235">
        <v>11.731173393071966</v>
      </c>
      <c r="V935" s="325">
        <v>143.35823002628308</v>
      </c>
      <c r="W935" s="325">
        <v>178.6125704696287</v>
      </c>
      <c r="X935" s="235">
        <v>20.007476732861733</v>
      </c>
      <c r="Y935" s="325">
        <v>198.62004720249044</v>
      </c>
    </row>
    <row r="936" spans="1:25" ht="15">
      <c r="A936" s="323">
        <v>2022</v>
      </c>
      <c r="B936" s="323" t="s">
        <v>507</v>
      </c>
      <c r="C936" s="323" t="s">
        <v>71</v>
      </c>
      <c r="D936" s="323" t="s">
        <v>72</v>
      </c>
      <c r="E936" s="323" t="s">
        <v>238</v>
      </c>
      <c r="F936" s="323" t="s">
        <v>73</v>
      </c>
      <c r="G936" s="323" t="s">
        <v>92</v>
      </c>
      <c r="H936" s="235">
        <v>42.849589603290404</v>
      </c>
      <c r="I936" s="235">
        <v>24.26192957322541</v>
      </c>
      <c r="J936" s="325">
        <v>67.11151917651581</v>
      </c>
      <c r="K936" s="235">
        <v>163.04863233284834</v>
      </c>
      <c r="L936" s="235">
        <v>31.736772748006672</v>
      </c>
      <c r="M936" s="325">
        <v>194.785405080855</v>
      </c>
      <c r="N936" s="235">
        <v>54.11075159095563</v>
      </c>
      <c r="O936" s="235">
        <v>151.51681779665677</v>
      </c>
      <c r="P936" s="235">
        <v>19.31404771307611</v>
      </c>
      <c r="Q936" s="235">
        <v>20.01274319875913</v>
      </c>
      <c r="R936" s="235">
        <v>51.05182180289383</v>
      </c>
      <c r="S936" s="235">
        <v>73.90788526284456</v>
      </c>
      <c r="T936" s="235">
        <v>116.32848732376243</v>
      </c>
      <c r="U936" s="235">
        <v>33.3908724517268</v>
      </c>
      <c r="V936" s="325">
        <v>519.6334271406753</v>
      </c>
      <c r="W936" s="325">
        <v>781.530351398046</v>
      </c>
      <c r="X936" s="235">
        <v>87.54395214462512</v>
      </c>
      <c r="Y936" s="325">
        <v>869.0743035426711</v>
      </c>
    </row>
    <row r="937" spans="1:25" ht="15">
      <c r="A937" s="323">
        <v>2022</v>
      </c>
      <c r="B937" s="323" t="s">
        <v>507</v>
      </c>
      <c r="C937" s="323" t="s">
        <v>93</v>
      </c>
      <c r="D937" s="323" t="s">
        <v>94</v>
      </c>
      <c r="E937" s="323" t="s">
        <v>239</v>
      </c>
      <c r="F937" s="323" t="s">
        <v>95</v>
      </c>
      <c r="G937" s="323" t="s">
        <v>96</v>
      </c>
      <c r="H937" s="235">
        <v>12.036501435719687</v>
      </c>
      <c r="I937" s="235">
        <v>6.774827400442296</v>
      </c>
      <c r="J937" s="325">
        <v>18.811328836161984</v>
      </c>
      <c r="K937" s="235">
        <v>1.3993843380874118</v>
      </c>
      <c r="L937" s="235">
        <v>1.4529963795073835</v>
      </c>
      <c r="M937" s="325">
        <v>2.8523807175947953</v>
      </c>
      <c r="N937" s="235">
        <v>4.105949145967126</v>
      </c>
      <c r="O937" s="235">
        <v>3.4715885228959036</v>
      </c>
      <c r="P937" s="235">
        <v>0.7055591431405766</v>
      </c>
      <c r="Q937" s="235">
        <v>0.2041428547282041</v>
      </c>
      <c r="R937" s="235">
        <v>2.3798758589387945</v>
      </c>
      <c r="S937" s="235">
        <v>3.788631965723705</v>
      </c>
      <c r="T937" s="235">
        <v>9.40894315935916</v>
      </c>
      <c r="U937" s="235">
        <v>1.3536332733714043</v>
      </c>
      <c r="V937" s="325">
        <v>25.418323924124874</v>
      </c>
      <c r="W937" s="325">
        <v>47.08203347788165</v>
      </c>
      <c r="X937" s="235">
        <v>5.27394397195975</v>
      </c>
      <c r="Y937" s="325">
        <v>52.355977449841404</v>
      </c>
    </row>
    <row r="938" spans="1:25" ht="15">
      <c r="A938" s="323">
        <v>2022</v>
      </c>
      <c r="B938" s="323" t="s">
        <v>507</v>
      </c>
      <c r="C938" s="323" t="s">
        <v>93</v>
      </c>
      <c r="D938" s="323" t="s">
        <v>97</v>
      </c>
      <c r="E938" s="323" t="s">
        <v>240</v>
      </c>
      <c r="F938" s="323" t="s">
        <v>95</v>
      </c>
      <c r="G938" s="323" t="s">
        <v>98</v>
      </c>
      <c r="H938" s="235">
        <v>55.84401336693058</v>
      </c>
      <c r="I938" s="235">
        <v>31.432184487203287</v>
      </c>
      <c r="J938" s="325">
        <v>87.27619785413387</v>
      </c>
      <c r="K938" s="235">
        <v>4.0025695397178955</v>
      </c>
      <c r="L938" s="235">
        <v>6.099823425098989</v>
      </c>
      <c r="M938" s="325">
        <v>10.102392964816884</v>
      </c>
      <c r="N938" s="235">
        <v>23.81532043214195</v>
      </c>
      <c r="O938" s="235">
        <v>9.465436928843152</v>
      </c>
      <c r="P938" s="235">
        <v>2.3241545921626794</v>
      </c>
      <c r="Q938" s="235">
        <v>0.986065308902798</v>
      </c>
      <c r="R938" s="235">
        <v>5.697153608019385</v>
      </c>
      <c r="S938" s="235">
        <v>9.612994954651985</v>
      </c>
      <c r="T938" s="235">
        <v>11.65269100710099</v>
      </c>
      <c r="U938" s="235">
        <v>3.475386695866686</v>
      </c>
      <c r="V938" s="325">
        <v>67.02920352768962</v>
      </c>
      <c r="W938" s="325">
        <v>164.40779434664037</v>
      </c>
      <c r="X938" s="235">
        <v>18.41631365274401</v>
      </c>
      <c r="Y938" s="325">
        <v>182.82410799938438</v>
      </c>
    </row>
    <row r="939" spans="1:25" ht="15">
      <c r="A939" s="323">
        <v>2022</v>
      </c>
      <c r="B939" s="323" t="s">
        <v>507</v>
      </c>
      <c r="C939" s="323" t="s">
        <v>93</v>
      </c>
      <c r="D939" s="323" t="s">
        <v>97</v>
      </c>
      <c r="E939" s="323" t="s">
        <v>241</v>
      </c>
      <c r="F939" s="323" t="s">
        <v>95</v>
      </c>
      <c r="G939" s="323" t="s">
        <v>99</v>
      </c>
      <c r="H939" s="235">
        <v>19.350737228681787</v>
      </c>
      <c r="I939" s="235">
        <v>0</v>
      </c>
      <c r="J939" s="325">
        <v>19.350737228681787</v>
      </c>
      <c r="K939" s="235">
        <v>1.9518871040365533</v>
      </c>
      <c r="L939" s="235">
        <v>2.486753503626766</v>
      </c>
      <c r="M939" s="325">
        <v>4.438640607663319</v>
      </c>
      <c r="N939" s="235">
        <v>2.2973709043418906</v>
      </c>
      <c r="O939" s="235">
        <v>9.119933891260578</v>
      </c>
      <c r="P939" s="235">
        <v>3.1159655583884365</v>
      </c>
      <c r="Q939" s="235">
        <v>1.0140299319890258</v>
      </c>
      <c r="R939" s="235">
        <v>8.78931666426847</v>
      </c>
      <c r="S939" s="235">
        <v>7.059715869782364</v>
      </c>
      <c r="T939" s="235">
        <v>14.669832390166151</v>
      </c>
      <c r="U939" s="235">
        <v>4.717692985773292</v>
      </c>
      <c r="V939" s="325">
        <v>50.783858195970204</v>
      </c>
      <c r="W939" s="325">
        <v>74.57323603231531</v>
      </c>
      <c r="X939" s="235">
        <v>8.353400216388794</v>
      </c>
      <c r="Y939" s="325">
        <v>82.9266362487041</v>
      </c>
    </row>
    <row r="940" spans="1:25" ht="15">
      <c r="A940" s="323">
        <v>2022</v>
      </c>
      <c r="B940" s="323" t="s">
        <v>507</v>
      </c>
      <c r="C940" s="323" t="s">
        <v>93</v>
      </c>
      <c r="D940" s="323" t="s">
        <v>97</v>
      </c>
      <c r="E940" s="323" t="s">
        <v>242</v>
      </c>
      <c r="F940" s="323" t="s">
        <v>95</v>
      </c>
      <c r="G940" s="323" t="s">
        <v>100</v>
      </c>
      <c r="H940" s="235">
        <v>279.34523000381284</v>
      </c>
      <c r="I940" s="235">
        <v>848.5783839170984</v>
      </c>
      <c r="J940" s="325">
        <v>1127.9236139209113</v>
      </c>
      <c r="K940" s="235">
        <v>6.471857662138704</v>
      </c>
      <c r="L940" s="235">
        <v>0.19423494443752887</v>
      </c>
      <c r="M940" s="325">
        <v>6.666092606576233</v>
      </c>
      <c r="N940" s="235">
        <v>35.87406602888266</v>
      </c>
      <c r="O940" s="235">
        <v>8.060652247114035</v>
      </c>
      <c r="P940" s="235">
        <v>1.2919359552232785</v>
      </c>
      <c r="Q940" s="235">
        <v>0.27735104333027927</v>
      </c>
      <c r="R940" s="235">
        <v>4.668373242758285</v>
      </c>
      <c r="S940" s="235">
        <v>21.62438953818627</v>
      </c>
      <c r="T940" s="235">
        <v>7.662045062522945</v>
      </c>
      <c r="U940" s="235">
        <v>2.719445949581178</v>
      </c>
      <c r="V940" s="325">
        <v>82.17825906759893</v>
      </c>
      <c r="W940" s="325">
        <v>1216.7679655950865</v>
      </c>
      <c r="X940" s="235">
        <v>136.29755563634717</v>
      </c>
      <c r="Y940" s="325">
        <v>1353.0655212314336</v>
      </c>
    </row>
    <row r="941" spans="1:25" ht="15">
      <c r="A941" s="323">
        <v>2022</v>
      </c>
      <c r="B941" s="323" t="s">
        <v>507</v>
      </c>
      <c r="C941" s="323" t="s">
        <v>93</v>
      </c>
      <c r="D941" s="323" t="s">
        <v>97</v>
      </c>
      <c r="E941" s="323" t="s">
        <v>243</v>
      </c>
      <c r="F941" s="323" t="s">
        <v>95</v>
      </c>
      <c r="G941" s="323" t="s">
        <v>101</v>
      </c>
      <c r="H941" s="235">
        <v>60.61200414217045</v>
      </c>
      <c r="I941" s="235">
        <v>0</v>
      </c>
      <c r="J941" s="325">
        <v>60.61200414217045</v>
      </c>
      <c r="K941" s="235">
        <v>1.5247466588525795</v>
      </c>
      <c r="L941" s="235">
        <v>7.216293781735379</v>
      </c>
      <c r="M941" s="325">
        <v>8.741040440587959</v>
      </c>
      <c r="N941" s="235">
        <v>7.091641909902295</v>
      </c>
      <c r="O941" s="235">
        <v>16.845145980959234</v>
      </c>
      <c r="P941" s="235">
        <v>3.126530968039022</v>
      </c>
      <c r="Q941" s="235">
        <v>1.9098384320271693</v>
      </c>
      <c r="R941" s="235">
        <v>10.396492075521094</v>
      </c>
      <c r="S941" s="235">
        <v>11.084985950721887</v>
      </c>
      <c r="T941" s="235">
        <v>24.43751546720591</v>
      </c>
      <c r="U941" s="235">
        <v>5.353006921180905</v>
      </c>
      <c r="V941" s="325">
        <v>80.24515770555752</v>
      </c>
      <c r="W941" s="325">
        <v>149.59820228831592</v>
      </c>
      <c r="X941" s="235">
        <v>16.757401473433067</v>
      </c>
      <c r="Y941" s="325">
        <v>166.355603761749</v>
      </c>
    </row>
    <row r="942" spans="1:25" ht="15">
      <c r="A942" s="323">
        <v>2022</v>
      </c>
      <c r="B942" s="323" t="s">
        <v>507</v>
      </c>
      <c r="C942" s="323" t="s">
        <v>93</v>
      </c>
      <c r="D942" s="323" t="s">
        <v>94</v>
      </c>
      <c r="E942" s="323" t="s">
        <v>244</v>
      </c>
      <c r="F942" s="323" t="s">
        <v>95</v>
      </c>
      <c r="G942" s="323" t="s">
        <v>102</v>
      </c>
      <c r="H942" s="235">
        <v>50.134806496298054</v>
      </c>
      <c r="I942" s="235">
        <v>28.21874309446102</v>
      </c>
      <c r="J942" s="325">
        <v>78.35354959075907</v>
      </c>
      <c r="K942" s="235">
        <v>6.574990859971409</v>
      </c>
      <c r="L942" s="235">
        <v>10.975911812354807</v>
      </c>
      <c r="M942" s="325">
        <v>17.550902672326217</v>
      </c>
      <c r="N942" s="235">
        <v>11.433928997953288</v>
      </c>
      <c r="O942" s="235">
        <v>36.13176758688927</v>
      </c>
      <c r="P942" s="235">
        <v>4.402821484383299</v>
      </c>
      <c r="Q942" s="235">
        <v>2.128999980002983</v>
      </c>
      <c r="R942" s="235">
        <v>14.124159689973933</v>
      </c>
      <c r="S942" s="235">
        <v>26.56470175286681</v>
      </c>
      <c r="T942" s="235">
        <v>58.32416257208642</v>
      </c>
      <c r="U942" s="235">
        <v>8.559177748853026</v>
      </c>
      <c r="V942" s="325">
        <v>161.669719813009</v>
      </c>
      <c r="W942" s="325">
        <v>257.5741720760943</v>
      </c>
      <c r="X942" s="235">
        <v>28.852444378627133</v>
      </c>
      <c r="Y942" s="325">
        <v>286.42661645472145</v>
      </c>
    </row>
    <row r="943" spans="1:25" ht="15">
      <c r="A943" s="323">
        <v>2022</v>
      </c>
      <c r="B943" s="323" t="s">
        <v>507</v>
      </c>
      <c r="C943" s="323" t="s">
        <v>93</v>
      </c>
      <c r="D943" s="323" t="s">
        <v>94</v>
      </c>
      <c r="E943" s="323" t="s">
        <v>245</v>
      </c>
      <c r="F943" s="323" t="s">
        <v>95</v>
      </c>
      <c r="G943" s="323" t="s">
        <v>103</v>
      </c>
      <c r="H943" s="235">
        <v>107.17053628640353</v>
      </c>
      <c r="I943" s="235">
        <v>60.4191803034207</v>
      </c>
      <c r="J943" s="325">
        <v>167.58971658982423</v>
      </c>
      <c r="K943" s="235">
        <v>4.041462244840362</v>
      </c>
      <c r="L943" s="235">
        <v>17.724346766191815</v>
      </c>
      <c r="M943" s="325">
        <v>21.765809011032175</v>
      </c>
      <c r="N943" s="235">
        <v>15.891175011573228</v>
      </c>
      <c r="O943" s="235">
        <v>65.05307705751952</v>
      </c>
      <c r="P943" s="235">
        <v>8.56775941437806</v>
      </c>
      <c r="Q943" s="235">
        <v>5.23471628557318</v>
      </c>
      <c r="R943" s="235">
        <v>20.119043710352415</v>
      </c>
      <c r="S943" s="235">
        <v>28.78390272144782</v>
      </c>
      <c r="T943" s="235">
        <v>60.35714322676773</v>
      </c>
      <c r="U943" s="235">
        <v>14.629884564017855</v>
      </c>
      <c r="V943" s="325">
        <v>218.63670199162982</v>
      </c>
      <c r="W943" s="325">
        <v>407.9922275924862</v>
      </c>
      <c r="X943" s="235">
        <v>45.70168258192733</v>
      </c>
      <c r="Y943" s="325">
        <v>453.69391017441353</v>
      </c>
    </row>
    <row r="944" spans="1:25" ht="15">
      <c r="A944" s="323">
        <v>2022</v>
      </c>
      <c r="B944" s="323" t="s">
        <v>507</v>
      </c>
      <c r="C944" s="323" t="s">
        <v>93</v>
      </c>
      <c r="D944" s="323" t="s">
        <v>97</v>
      </c>
      <c r="E944" s="323" t="s">
        <v>246</v>
      </c>
      <c r="F944" s="323" t="s">
        <v>95</v>
      </c>
      <c r="G944" s="323" t="s">
        <v>104</v>
      </c>
      <c r="H944" s="235">
        <v>107.22920128061484</v>
      </c>
      <c r="I944" s="235">
        <v>0</v>
      </c>
      <c r="J944" s="325">
        <v>107.22920128061484</v>
      </c>
      <c r="K944" s="235">
        <v>6.1834860609951905</v>
      </c>
      <c r="L944" s="235">
        <v>9.905708867207832</v>
      </c>
      <c r="M944" s="325">
        <v>16.08919492820302</v>
      </c>
      <c r="N944" s="235">
        <v>11.303187018214249</v>
      </c>
      <c r="O944" s="235">
        <v>29.115511596131395</v>
      </c>
      <c r="P944" s="235">
        <v>6.217269860186871</v>
      </c>
      <c r="Q944" s="235">
        <v>1.98635793329588</v>
      </c>
      <c r="R944" s="235">
        <v>21.118469790123036</v>
      </c>
      <c r="S944" s="235">
        <v>17.576165639108243</v>
      </c>
      <c r="T944" s="235">
        <v>20.088143153268263</v>
      </c>
      <c r="U944" s="235">
        <v>11.469053915020774</v>
      </c>
      <c r="V944" s="325">
        <v>118.87415890534871</v>
      </c>
      <c r="W944" s="325">
        <v>242.19255511416657</v>
      </c>
      <c r="X944" s="235">
        <v>27.12945622236021</v>
      </c>
      <c r="Y944" s="325">
        <v>269.32201133652677</v>
      </c>
    </row>
    <row r="945" spans="1:25" ht="15">
      <c r="A945" s="323">
        <v>2022</v>
      </c>
      <c r="B945" s="323" t="s">
        <v>507</v>
      </c>
      <c r="C945" s="323" t="s">
        <v>93</v>
      </c>
      <c r="D945" s="323" t="s">
        <v>94</v>
      </c>
      <c r="E945" s="323" t="s">
        <v>247</v>
      </c>
      <c r="F945" s="323" t="s">
        <v>95</v>
      </c>
      <c r="G945" s="323" t="s">
        <v>105</v>
      </c>
      <c r="H945" s="235">
        <v>60.72306059381557</v>
      </c>
      <c r="I945" s="235">
        <v>34.178391049636666</v>
      </c>
      <c r="J945" s="325">
        <v>94.90145164345223</v>
      </c>
      <c r="K945" s="235">
        <v>4.522290514088214</v>
      </c>
      <c r="L945" s="235">
        <v>18.691668955370467</v>
      </c>
      <c r="M945" s="325">
        <v>23.21395946945868</v>
      </c>
      <c r="N945" s="235">
        <v>13.946901293775138</v>
      </c>
      <c r="O945" s="235">
        <v>60.27749302853916</v>
      </c>
      <c r="P945" s="235">
        <v>8.020157593545882</v>
      </c>
      <c r="Q945" s="235">
        <v>4.813777291732396</v>
      </c>
      <c r="R945" s="235">
        <v>21.229209041062376</v>
      </c>
      <c r="S945" s="235">
        <v>31.595464882807338</v>
      </c>
      <c r="T945" s="235">
        <v>56.47672837481161</v>
      </c>
      <c r="U945" s="235">
        <v>12.145803971629123</v>
      </c>
      <c r="V945" s="325">
        <v>208.50553547790304</v>
      </c>
      <c r="W945" s="325">
        <v>326.62094659081396</v>
      </c>
      <c r="X945" s="235">
        <v>36.58679214009841</v>
      </c>
      <c r="Y945" s="325">
        <v>363.20773873091235</v>
      </c>
    </row>
    <row r="946" spans="1:25" ht="15">
      <c r="A946" s="323">
        <v>2022</v>
      </c>
      <c r="B946" s="323" t="s">
        <v>507</v>
      </c>
      <c r="C946" s="323" t="s">
        <v>93</v>
      </c>
      <c r="D946" s="323" t="s">
        <v>97</v>
      </c>
      <c r="E946" s="323" t="s">
        <v>248</v>
      </c>
      <c r="F946" s="323" t="s">
        <v>95</v>
      </c>
      <c r="G946" s="323" t="s">
        <v>106</v>
      </c>
      <c r="H946" s="235">
        <v>20.583371477946567</v>
      </c>
      <c r="I946" s="235">
        <v>0</v>
      </c>
      <c r="J946" s="325">
        <v>20.583371477946567</v>
      </c>
      <c r="K946" s="235">
        <v>3.4930696237077847</v>
      </c>
      <c r="L946" s="235">
        <v>1.2047199551557548</v>
      </c>
      <c r="M946" s="325">
        <v>4.6977895788635395</v>
      </c>
      <c r="N946" s="235">
        <v>9.723220998295321</v>
      </c>
      <c r="O946" s="235">
        <v>12.545090361997325</v>
      </c>
      <c r="P946" s="235">
        <v>1.7361069097257826</v>
      </c>
      <c r="Q946" s="235">
        <v>0.638578106140891</v>
      </c>
      <c r="R946" s="235">
        <v>6.865392895307068</v>
      </c>
      <c r="S946" s="235">
        <v>8.60917351564095</v>
      </c>
      <c r="T946" s="235">
        <v>12.235094271806892</v>
      </c>
      <c r="U946" s="235">
        <v>3.429119001639785</v>
      </c>
      <c r="V946" s="325">
        <v>55.781776060554016</v>
      </c>
      <c r="W946" s="325">
        <v>81.06293711736413</v>
      </c>
      <c r="X946" s="235">
        <v>9.080350974227082</v>
      </c>
      <c r="Y946" s="325">
        <v>90.14328809159122</v>
      </c>
    </row>
    <row r="947" spans="1:25" ht="15">
      <c r="A947" s="323">
        <v>2022</v>
      </c>
      <c r="B947" s="323" t="s">
        <v>507</v>
      </c>
      <c r="C947" s="323" t="s">
        <v>93</v>
      </c>
      <c r="D947" s="323" t="s">
        <v>97</v>
      </c>
      <c r="E947" s="323" t="s">
        <v>249</v>
      </c>
      <c r="F947" s="323" t="s">
        <v>95</v>
      </c>
      <c r="G947" s="323" t="s">
        <v>107</v>
      </c>
      <c r="H947" s="235">
        <v>32.84258152418912</v>
      </c>
      <c r="I947" s="235">
        <v>0</v>
      </c>
      <c r="J947" s="325">
        <v>32.84258152418912</v>
      </c>
      <c r="K947" s="235">
        <v>3.6175627849628644</v>
      </c>
      <c r="L947" s="235">
        <v>6.749527405764702</v>
      </c>
      <c r="M947" s="325">
        <v>10.367090190727566</v>
      </c>
      <c r="N947" s="235">
        <v>18.2548775970761</v>
      </c>
      <c r="O947" s="235">
        <v>19.825150898339327</v>
      </c>
      <c r="P947" s="235">
        <v>6.609444254206404</v>
      </c>
      <c r="Q947" s="235">
        <v>2.2644522811157755</v>
      </c>
      <c r="R947" s="235">
        <v>18.898399734379346</v>
      </c>
      <c r="S947" s="235">
        <v>18.832851676860805</v>
      </c>
      <c r="T947" s="235">
        <v>38.04594490727963</v>
      </c>
      <c r="U947" s="235">
        <v>8.004976220342513</v>
      </c>
      <c r="V947" s="325">
        <v>130.7360975695999</v>
      </c>
      <c r="W947" s="325">
        <v>173.9457692845166</v>
      </c>
      <c r="X947" s="235">
        <v>19.484720042878937</v>
      </c>
      <c r="Y947" s="325">
        <v>193.43048932739552</v>
      </c>
    </row>
    <row r="948" spans="1:25" ht="15">
      <c r="A948" s="323">
        <v>2022</v>
      </c>
      <c r="B948" s="323" t="s">
        <v>507</v>
      </c>
      <c r="C948" s="323" t="s">
        <v>93</v>
      </c>
      <c r="D948" s="323" t="s">
        <v>97</v>
      </c>
      <c r="E948" s="323" t="s">
        <v>250</v>
      </c>
      <c r="F948" s="323" t="s">
        <v>95</v>
      </c>
      <c r="G948" s="323" t="s">
        <v>108</v>
      </c>
      <c r="H948" s="235">
        <v>49.15761828146397</v>
      </c>
      <c r="I948" s="235">
        <v>0</v>
      </c>
      <c r="J948" s="325">
        <v>49.15761828146397</v>
      </c>
      <c r="K948" s="235">
        <v>3.859250010452022</v>
      </c>
      <c r="L948" s="235">
        <v>6.398748441441777</v>
      </c>
      <c r="M948" s="325">
        <v>10.2579984518938</v>
      </c>
      <c r="N948" s="235">
        <v>10.359002926456675</v>
      </c>
      <c r="O948" s="235">
        <v>21.804704400583027</v>
      </c>
      <c r="P948" s="235">
        <v>3.788129988578397</v>
      </c>
      <c r="Q948" s="235">
        <v>1.9055873675749146</v>
      </c>
      <c r="R948" s="235">
        <v>12.794779669816734</v>
      </c>
      <c r="S948" s="235">
        <v>16.409285629650206</v>
      </c>
      <c r="T948" s="235">
        <v>34.13692315758304</v>
      </c>
      <c r="U948" s="235">
        <v>7.829865158589717</v>
      </c>
      <c r="V948" s="325">
        <v>109.02827829883272</v>
      </c>
      <c r="W948" s="325">
        <v>168.44389503219048</v>
      </c>
      <c r="X948" s="235">
        <v>18.868421756587473</v>
      </c>
      <c r="Y948" s="325">
        <v>187.31231678877796</v>
      </c>
    </row>
    <row r="949" spans="1:25" ht="15">
      <c r="A949" s="323">
        <v>2022</v>
      </c>
      <c r="B949" s="323" t="s">
        <v>507</v>
      </c>
      <c r="C949" s="323" t="s">
        <v>93</v>
      </c>
      <c r="D949" s="323" t="s">
        <v>97</v>
      </c>
      <c r="E949" s="323" t="s">
        <v>251</v>
      </c>
      <c r="F949" s="323" t="s">
        <v>95</v>
      </c>
      <c r="G949" s="323" t="s">
        <v>109</v>
      </c>
      <c r="H949" s="235">
        <v>15.634693834360606</v>
      </c>
      <c r="I949" s="235">
        <v>0</v>
      </c>
      <c r="J949" s="325">
        <v>15.634693834360606</v>
      </c>
      <c r="K949" s="235">
        <v>0.8301210010815308</v>
      </c>
      <c r="L949" s="235">
        <v>2.566589156638952</v>
      </c>
      <c r="M949" s="325">
        <v>3.3967101577204826</v>
      </c>
      <c r="N949" s="235">
        <v>8.645994290806804</v>
      </c>
      <c r="O949" s="235">
        <v>6.685211371535104</v>
      </c>
      <c r="P949" s="235">
        <v>1.3896407720574409</v>
      </c>
      <c r="Q949" s="235">
        <v>0.34891531187389246</v>
      </c>
      <c r="R949" s="235">
        <v>5.1290576610013545</v>
      </c>
      <c r="S949" s="235">
        <v>5.339285053079598</v>
      </c>
      <c r="T949" s="235">
        <v>8.461643825490238</v>
      </c>
      <c r="U949" s="235">
        <v>2.4112455001528827</v>
      </c>
      <c r="V949" s="325">
        <v>38.41099378599731</v>
      </c>
      <c r="W949" s="325">
        <v>57.4423977780784</v>
      </c>
      <c r="X949" s="235">
        <v>6.4344711797320855</v>
      </c>
      <c r="Y949" s="325">
        <v>63.87686895781049</v>
      </c>
    </row>
    <row r="950" spans="1:25" ht="15">
      <c r="A950" s="323">
        <v>2022</v>
      </c>
      <c r="B950" s="323" t="s">
        <v>507</v>
      </c>
      <c r="C950" s="323" t="s">
        <v>93</v>
      </c>
      <c r="D950" s="323" t="s">
        <v>94</v>
      </c>
      <c r="E950" s="323" t="s">
        <v>252</v>
      </c>
      <c r="F950" s="323" t="s">
        <v>95</v>
      </c>
      <c r="G950" s="323" t="s">
        <v>110</v>
      </c>
      <c r="H950" s="235">
        <v>29.0966213082699</v>
      </c>
      <c r="I950" s="235">
        <v>0</v>
      </c>
      <c r="J950" s="325">
        <v>29.0966213082699</v>
      </c>
      <c r="K950" s="235">
        <v>0.8230279350695577</v>
      </c>
      <c r="L950" s="235">
        <v>5.585933858102673</v>
      </c>
      <c r="M950" s="325">
        <v>6.408961793172231</v>
      </c>
      <c r="N950" s="235">
        <v>7.412190580272748</v>
      </c>
      <c r="O950" s="235">
        <v>16.17449376491911</v>
      </c>
      <c r="P950" s="235">
        <v>2.4259766100470905</v>
      </c>
      <c r="Q950" s="235">
        <v>1.1970491035493978</v>
      </c>
      <c r="R950" s="235">
        <v>7.481797272127216</v>
      </c>
      <c r="S950" s="235">
        <v>10.504727378884823</v>
      </c>
      <c r="T950" s="235">
        <v>23.591568094988993</v>
      </c>
      <c r="U950" s="235">
        <v>3.8899683207456395</v>
      </c>
      <c r="V950" s="325">
        <v>72.67777112553502</v>
      </c>
      <c r="W950" s="325">
        <v>108.18335422697714</v>
      </c>
      <c r="X950" s="235">
        <v>12.11827329335273</v>
      </c>
      <c r="Y950" s="325">
        <v>120.30162752032987</v>
      </c>
    </row>
    <row r="951" spans="1:25" ht="15">
      <c r="A951" s="323">
        <v>2022</v>
      </c>
      <c r="B951" s="323" t="s">
        <v>507</v>
      </c>
      <c r="C951" s="323" t="s">
        <v>93</v>
      </c>
      <c r="D951" s="323" t="s">
        <v>97</v>
      </c>
      <c r="E951" s="323" t="s">
        <v>253</v>
      </c>
      <c r="F951" s="323" t="s">
        <v>95</v>
      </c>
      <c r="G951" s="323" t="s">
        <v>111</v>
      </c>
      <c r="H951" s="235">
        <v>34.13153570557086</v>
      </c>
      <c r="I951" s="235">
        <v>0</v>
      </c>
      <c r="J951" s="325">
        <v>34.13153570557086</v>
      </c>
      <c r="K951" s="235">
        <v>3.787415775626053</v>
      </c>
      <c r="L951" s="235">
        <v>3.763882403730109</v>
      </c>
      <c r="M951" s="325">
        <v>7.551298179356162</v>
      </c>
      <c r="N951" s="235">
        <v>7.749286281354345</v>
      </c>
      <c r="O951" s="235">
        <v>16.394272221228594</v>
      </c>
      <c r="P951" s="235">
        <v>3.1254946858414843</v>
      </c>
      <c r="Q951" s="235">
        <v>1.5162246180210017</v>
      </c>
      <c r="R951" s="235">
        <v>11.745278193576501</v>
      </c>
      <c r="S951" s="235">
        <v>11.18925841674714</v>
      </c>
      <c r="T951" s="235">
        <v>23.877348008947003</v>
      </c>
      <c r="U951" s="235">
        <v>4.818680266842914</v>
      </c>
      <c r="V951" s="325">
        <v>80.415842692559</v>
      </c>
      <c r="W951" s="325">
        <v>122.09867657748603</v>
      </c>
      <c r="X951" s="235">
        <v>13.677012901802732</v>
      </c>
      <c r="Y951" s="325">
        <v>135.77568947928876</v>
      </c>
    </row>
    <row r="952" spans="1:25" ht="15">
      <c r="A952" s="323">
        <v>2022</v>
      </c>
      <c r="B952" s="323" t="s">
        <v>507</v>
      </c>
      <c r="C952" s="323" t="s">
        <v>93</v>
      </c>
      <c r="D952" s="323" t="s">
        <v>97</v>
      </c>
      <c r="E952" s="323" t="s">
        <v>254</v>
      </c>
      <c r="F952" s="323" t="s">
        <v>95</v>
      </c>
      <c r="G952" s="323" t="s">
        <v>112</v>
      </c>
      <c r="H952" s="235">
        <v>32.80587094568903</v>
      </c>
      <c r="I952" s="235">
        <v>0</v>
      </c>
      <c r="J952" s="325">
        <v>32.80587094568903</v>
      </c>
      <c r="K952" s="235">
        <v>6.24650755602003</v>
      </c>
      <c r="L952" s="235">
        <v>9.839860755325347</v>
      </c>
      <c r="M952" s="325">
        <v>16.086368311345378</v>
      </c>
      <c r="N952" s="235">
        <v>26.365662279520915</v>
      </c>
      <c r="O952" s="235">
        <v>76.46724867875889</v>
      </c>
      <c r="P952" s="235">
        <v>9.968468182231234</v>
      </c>
      <c r="Q952" s="235">
        <v>2.6454552540423033</v>
      </c>
      <c r="R952" s="235">
        <v>37.060441769881955</v>
      </c>
      <c r="S952" s="235">
        <v>27.088089649331895</v>
      </c>
      <c r="T952" s="235">
        <v>26.298959638909555</v>
      </c>
      <c r="U952" s="235">
        <v>9.889816851448861</v>
      </c>
      <c r="V952" s="325">
        <v>215.78414230412562</v>
      </c>
      <c r="W952" s="325">
        <v>264.67638156116004</v>
      </c>
      <c r="X952" s="235">
        <v>29.648005915257745</v>
      </c>
      <c r="Y952" s="325">
        <v>294.32438747641777</v>
      </c>
    </row>
    <row r="953" spans="1:25" ht="15">
      <c r="A953" s="323">
        <v>2022</v>
      </c>
      <c r="B953" s="323" t="s">
        <v>507</v>
      </c>
      <c r="C953" s="323" t="s">
        <v>93</v>
      </c>
      <c r="D953" s="323" t="s">
        <v>97</v>
      </c>
      <c r="E953" s="323" t="s">
        <v>255</v>
      </c>
      <c r="F953" s="323" t="s">
        <v>95</v>
      </c>
      <c r="G953" s="323" t="s">
        <v>113</v>
      </c>
      <c r="H953" s="235">
        <v>30.031975799565565</v>
      </c>
      <c r="I953" s="235">
        <v>33.6980528319973</v>
      </c>
      <c r="J953" s="325">
        <v>63.73002863156287</v>
      </c>
      <c r="K953" s="235">
        <v>12.586287654708826</v>
      </c>
      <c r="L953" s="235">
        <v>13.369315879528568</v>
      </c>
      <c r="M953" s="325">
        <v>25.955603534237394</v>
      </c>
      <c r="N953" s="235">
        <v>32.733960114738494</v>
      </c>
      <c r="O953" s="235">
        <v>130.65062045027443</v>
      </c>
      <c r="P953" s="235">
        <v>10.458063834495844</v>
      </c>
      <c r="Q953" s="235">
        <v>7.252208303621299</v>
      </c>
      <c r="R953" s="235">
        <v>38.37477398287481</v>
      </c>
      <c r="S953" s="235">
        <v>42.930966478580984</v>
      </c>
      <c r="T953" s="235">
        <v>84.23313789031705</v>
      </c>
      <c r="U953" s="235">
        <v>15.163200844951026</v>
      </c>
      <c r="V953" s="325">
        <v>361.7969318998539</v>
      </c>
      <c r="W953" s="325">
        <v>451.4825640656542</v>
      </c>
      <c r="X953" s="235">
        <v>50.57329880022251</v>
      </c>
      <c r="Y953" s="325">
        <v>502.0558628658767</v>
      </c>
    </row>
    <row r="954" spans="1:25" ht="15">
      <c r="A954" s="323">
        <v>2022</v>
      </c>
      <c r="B954" s="323" t="s">
        <v>507</v>
      </c>
      <c r="C954" s="323" t="s">
        <v>93</v>
      </c>
      <c r="D954" s="323" t="s">
        <v>97</v>
      </c>
      <c r="E954" s="323" t="s">
        <v>256</v>
      </c>
      <c r="F954" s="323" t="s">
        <v>95</v>
      </c>
      <c r="G954" s="323" t="s">
        <v>114</v>
      </c>
      <c r="H954" s="235">
        <v>11.545939064780697</v>
      </c>
      <c r="I954" s="235">
        <v>27.4475848419493</v>
      </c>
      <c r="J954" s="325">
        <v>38.99352390673</v>
      </c>
      <c r="K954" s="235">
        <v>4.2750144324047685</v>
      </c>
      <c r="L954" s="235">
        <v>10.28168904739278</v>
      </c>
      <c r="M954" s="325">
        <v>14.556703479797548</v>
      </c>
      <c r="N954" s="235">
        <v>23.34162513465075</v>
      </c>
      <c r="O954" s="235">
        <v>46.877585456234364</v>
      </c>
      <c r="P954" s="235">
        <v>10.746723845525494</v>
      </c>
      <c r="Q954" s="235">
        <v>3.709762039147651</v>
      </c>
      <c r="R954" s="235">
        <v>28.138353157110906</v>
      </c>
      <c r="S954" s="235">
        <v>24.977759561065287</v>
      </c>
      <c r="T954" s="235">
        <v>31.372463316774127</v>
      </c>
      <c r="U954" s="235">
        <v>12.010817452793491</v>
      </c>
      <c r="V954" s="325">
        <v>181.17508996330207</v>
      </c>
      <c r="W954" s="325">
        <v>234.7253173498296</v>
      </c>
      <c r="X954" s="235">
        <v>26.293005655438204</v>
      </c>
      <c r="Y954" s="325">
        <v>261.0183230052678</v>
      </c>
    </row>
    <row r="955" spans="1:25" ht="15">
      <c r="A955" s="323">
        <v>2022</v>
      </c>
      <c r="B955" s="323" t="s">
        <v>507</v>
      </c>
      <c r="C955" s="323" t="s">
        <v>93</v>
      </c>
      <c r="D955" s="323" t="s">
        <v>94</v>
      </c>
      <c r="E955" s="323" t="s">
        <v>257</v>
      </c>
      <c r="F955" s="323" t="s">
        <v>95</v>
      </c>
      <c r="G955" s="323" t="s">
        <v>115</v>
      </c>
      <c r="H955" s="235">
        <v>46.28726970095893</v>
      </c>
      <c r="I955" s="235">
        <v>29.173982283223793</v>
      </c>
      <c r="J955" s="325">
        <v>75.46125198418272</v>
      </c>
      <c r="K955" s="235">
        <v>1.291787680215681</v>
      </c>
      <c r="L955" s="235">
        <v>7.841911576077441</v>
      </c>
      <c r="M955" s="325">
        <v>9.133699256293122</v>
      </c>
      <c r="N955" s="235">
        <v>7.031826522744813</v>
      </c>
      <c r="O955" s="235">
        <v>14.225278339888446</v>
      </c>
      <c r="P955" s="235">
        <v>1.9155583896720585</v>
      </c>
      <c r="Q955" s="235">
        <v>0.7486599687304883</v>
      </c>
      <c r="R955" s="235">
        <v>6.650948895608366</v>
      </c>
      <c r="S955" s="235">
        <v>9.98953886369787</v>
      </c>
      <c r="T955" s="235">
        <v>18.75552909131164</v>
      </c>
      <c r="U955" s="235">
        <v>3.6768459460840925</v>
      </c>
      <c r="V955" s="325">
        <v>62.99418601773778</v>
      </c>
      <c r="W955" s="325">
        <v>147.5891372582136</v>
      </c>
      <c r="X955" s="235">
        <v>16.532353920851023</v>
      </c>
      <c r="Y955" s="325">
        <v>164.12149117906463</v>
      </c>
    </row>
    <row r="956" spans="1:25" ht="15">
      <c r="A956" s="323">
        <v>2022</v>
      </c>
      <c r="B956" s="323" t="s">
        <v>507</v>
      </c>
      <c r="C956" s="323" t="s">
        <v>116</v>
      </c>
      <c r="D956" s="323" t="s">
        <v>117</v>
      </c>
      <c r="E956" s="323" t="s">
        <v>258</v>
      </c>
      <c r="F956" s="323" t="s">
        <v>118</v>
      </c>
      <c r="G956" s="323" t="s">
        <v>119</v>
      </c>
      <c r="H956" s="235">
        <v>119.52153845940158</v>
      </c>
      <c r="I956" s="235">
        <v>68.89945744567542</v>
      </c>
      <c r="J956" s="325">
        <v>188.420995905077</v>
      </c>
      <c r="K956" s="235">
        <v>9.481055939065321</v>
      </c>
      <c r="L956" s="235">
        <v>13.527097206843646</v>
      </c>
      <c r="M956" s="325">
        <v>23.008153145908967</v>
      </c>
      <c r="N956" s="235">
        <v>11.493976741627991</v>
      </c>
      <c r="O956" s="235">
        <v>33.810394549051026</v>
      </c>
      <c r="P956" s="235">
        <v>8.528910630807681</v>
      </c>
      <c r="Q956" s="235">
        <v>5.001434063976727</v>
      </c>
      <c r="R956" s="235">
        <v>26.361457492358984</v>
      </c>
      <c r="S956" s="235">
        <v>26.511988640560187</v>
      </c>
      <c r="T956" s="235">
        <v>50.4253339575085</v>
      </c>
      <c r="U956" s="235">
        <v>14.897809438536823</v>
      </c>
      <c r="V956" s="325">
        <v>177.0313055144279</v>
      </c>
      <c r="W956" s="325">
        <v>388.4604545654139</v>
      </c>
      <c r="X956" s="235">
        <v>43.5138102873671</v>
      </c>
      <c r="Y956" s="325">
        <v>431.974264852781</v>
      </c>
    </row>
    <row r="957" spans="1:25" ht="15">
      <c r="A957" s="323">
        <v>2022</v>
      </c>
      <c r="B957" s="323" t="s">
        <v>507</v>
      </c>
      <c r="C957" s="323" t="s">
        <v>116</v>
      </c>
      <c r="D957" s="323" t="s">
        <v>120</v>
      </c>
      <c r="E957" s="323" t="s">
        <v>259</v>
      </c>
      <c r="F957" s="323" t="s">
        <v>118</v>
      </c>
      <c r="G957" s="323" t="s">
        <v>121</v>
      </c>
      <c r="H957" s="235">
        <v>16.166171818042386</v>
      </c>
      <c r="I957" s="235">
        <v>0</v>
      </c>
      <c r="J957" s="325">
        <v>16.166171818042386</v>
      </c>
      <c r="K957" s="235">
        <v>1.0837065070017302</v>
      </c>
      <c r="L957" s="235">
        <v>4.2989378234377895</v>
      </c>
      <c r="M957" s="325">
        <v>5.38264433043952</v>
      </c>
      <c r="N957" s="235">
        <v>7.349519960040612</v>
      </c>
      <c r="O957" s="235">
        <v>14.996912456093387</v>
      </c>
      <c r="P957" s="235">
        <v>2.5819439737680154</v>
      </c>
      <c r="Q957" s="235">
        <v>0.7299188182936838</v>
      </c>
      <c r="R957" s="235">
        <v>9.929404892016304</v>
      </c>
      <c r="S957" s="235">
        <v>7.75611466841642</v>
      </c>
      <c r="T957" s="235">
        <v>11.592581446862924</v>
      </c>
      <c r="U957" s="235">
        <v>4.715388078375031</v>
      </c>
      <c r="V957" s="325">
        <v>59.65178429386638</v>
      </c>
      <c r="W957" s="325">
        <v>81.20060044234829</v>
      </c>
      <c r="X957" s="235">
        <v>9.09577147774678</v>
      </c>
      <c r="Y957" s="325">
        <v>90.29637192009507</v>
      </c>
    </row>
    <row r="958" spans="1:25" ht="15">
      <c r="A958" s="323">
        <v>2022</v>
      </c>
      <c r="B958" s="323" t="s">
        <v>507</v>
      </c>
      <c r="C958" s="323" t="s">
        <v>116</v>
      </c>
      <c r="D958" s="323" t="s">
        <v>117</v>
      </c>
      <c r="E958" s="323" t="s">
        <v>260</v>
      </c>
      <c r="F958" s="323" t="s">
        <v>118</v>
      </c>
      <c r="G958" s="323" t="s">
        <v>122</v>
      </c>
      <c r="H958" s="235">
        <v>38.394780177483824</v>
      </c>
      <c r="I958" s="235">
        <v>0</v>
      </c>
      <c r="J958" s="325">
        <v>38.394780177483824</v>
      </c>
      <c r="K958" s="235">
        <v>1.6994785403863035</v>
      </c>
      <c r="L958" s="235">
        <v>4.82014209854571</v>
      </c>
      <c r="M958" s="325">
        <v>6.519620638932014</v>
      </c>
      <c r="N958" s="235">
        <v>6.561283165258892</v>
      </c>
      <c r="O958" s="235">
        <v>11.386091973178813</v>
      </c>
      <c r="P958" s="235">
        <v>2.6374955343825803</v>
      </c>
      <c r="Q958" s="235">
        <v>1.6434126733083172</v>
      </c>
      <c r="R958" s="235">
        <v>8.9791052388577</v>
      </c>
      <c r="S958" s="235">
        <v>8.293749483239614</v>
      </c>
      <c r="T958" s="235">
        <v>18.74813176202105</v>
      </c>
      <c r="U958" s="235">
        <v>3.941295663334274</v>
      </c>
      <c r="V958" s="325">
        <v>62.190565493581246</v>
      </c>
      <c r="W958" s="325">
        <v>107.10496630999708</v>
      </c>
      <c r="X958" s="235">
        <v>11.997476525794612</v>
      </c>
      <c r="Y958" s="325">
        <v>119.10244283579169</v>
      </c>
    </row>
    <row r="959" spans="1:25" ht="15">
      <c r="A959" s="323">
        <v>2022</v>
      </c>
      <c r="B959" s="323" t="s">
        <v>507</v>
      </c>
      <c r="C959" s="323" t="s">
        <v>116</v>
      </c>
      <c r="D959" s="323" t="s">
        <v>123</v>
      </c>
      <c r="E959" s="323" t="s">
        <v>261</v>
      </c>
      <c r="F959" s="323" t="s">
        <v>118</v>
      </c>
      <c r="G959" s="323" t="s">
        <v>124</v>
      </c>
      <c r="H959" s="235">
        <v>17.822560692503817</v>
      </c>
      <c r="I959" s="235">
        <v>12.95893209250455</v>
      </c>
      <c r="J959" s="325">
        <v>30.781492785008368</v>
      </c>
      <c r="K959" s="235">
        <v>17.04566662484335</v>
      </c>
      <c r="L959" s="235">
        <v>3.94205376503211</v>
      </c>
      <c r="M959" s="325">
        <v>20.98772038987546</v>
      </c>
      <c r="N959" s="235">
        <v>37.526928253552285</v>
      </c>
      <c r="O959" s="235">
        <v>30.5119396508783</v>
      </c>
      <c r="P959" s="235">
        <v>8.778799432172521</v>
      </c>
      <c r="Q959" s="235">
        <v>2.432924085292862</v>
      </c>
      <c r="R959" s="235">
        <v>22.54348489338972</v>
      </c>
      <c r="S959" s="235">
        <v>24.348681764471444</v>
      </c>
      <c r="T959" s="235">
        <v>24.67765126060376</v>
      </c>
      <c r="U959" s="235">
        <v>8.838952668612459</v>
      </c>
      <c r="V959" s="325">
        <v>159.65936200897335</v>
      </c>
      <c r="W959" s="325">
        <v>211.42857518385716</v>
      </c>
      <c r="X959" s="235">
        <v>23.68339634512133</v>
      </c>
      <c r="Y959" s="325">
        <v>235.1119715289785</v>
      </c>
    </row>
    <row r="960" spans="1:25" ht="15">
      <c r="A960" s="323">
        <v>2022</v>
      </c>
      <c r="B960" s="323" t="s">
        <v>507</v>
      </c>
      <c r="C960" s="323" t="s">
        <v>116</v>
      </c>
      <c r="D960" s="323" t="s">
        <v>120</v>
      </c>
      <c r="E960" s="323" t="s">
        <v>262</v>
      </c>
      <c r="F960" s="323" t="s">
        <v>118</v>
      </c>
      <c r="G960" s="323" t="s">
        <v>125</v>
      </c>
      <c r="H960" s="235">
        <v>17.357544405480738</v>
      </c>
      <c r="I960" s="235">
        <v>10.726447257097131</v>
      </c>
      <c r="J960" s="325">
        <v>28.08399166257787</v>
      </c>
      <c r="K960" s="235">
        <v>1.7631524816863389</v>
      </c>
      <c r="L960" s="235">
        <v>4.542243676137295</v>
      </c>
      <c r="M960" s="325">
        <v>6.305396157823633</v>
      </c>
      <c r="N960" s="235">
        <v>18.129030901223484</v>
      </c>
      <c r="O960" s="235">
        <v>5.345613443016112</v>
      </c>
      <c r="P960" s="235">
        <v>1.0497087333842903</v>
      </c>
      <c r="Q960" s="235">
        <v>0.42001261988676714</v>
      </c>
      <c r="R960" s="235">
        <v>6.013140628680946</v>
      </c>
      <c r="S960" s="235">
        <v>6.654632746728559</v>
      </c>
      <c r="T960" s="235">
        <v>6.382522717137687</v>
      </c>
      <c r="U960" s="235">
        <v>1.8882402026978058</v>
      </c>
      <c r="V960" s="325">
        <v>45.882901992755656</v>
      </c>
      <c r="W960" s="325">
        <v>80.27228981315716</v>
      </c>
      <c r="X960" s="235">
        <v>8.991785776933142</v>
      </c>
      <c r="Y960" s="325">
        <v>89.2640755900903</v>
      </c>
    </row>
    <row r="961" spans="1:25" ht="15">
      <c r="A961" s="323">
        <v>2022</v>
      </c>
      <c r="B961" s="323" t="s">
        <v>507</v>
      </c>
      <c r="C961" s="323" t="s">
        <v>116</v>
      </c>
      <c r="D961" s="323" t="s">
        <v>126</v>
      </c>
      <c r="E961" s="323" t="s">
        <v>263</v>
      </c>
      <c r="F961" s="323" t="s">
        <v>118</v>
      </c>
      <c r="G961" s="323" t="s">
        <v>127</v>
      </c>
      <c r="H961" s="235">
        <v>161.23303549868086</v>
      </c>
      <c r="I961" s="235">
        <v>0</v>
      </c>
      <c r="J961" s="325">
        <v>161.23303549868086</v>
      </c>
      <c r="K961" s="235">
        <v>45.55974866462411</v>
      </c>
      <c r="L961" s="235">
        <v>18.261843218793793</v>
      </c>
      <c r="M961" s="325">
        <v>63.8215918834179</v>
      </c>
      <c r="N961" s="235">
        <v>56.99119981184071</v>
      </c>
      <c r="O961" s="235">
        <v>217.74871148408937</v>
      </c>
      <c r="P961" s="235">
        <v>35.99016349229613</v>
      </c>
      <c r="Q961" s="235">
        <v>21.211121528066222</v>
      </c>
      <c r="R961" s="235">
        <v>131.08755125457952</v>
      </c>
      <c r="S961" s="235">
        <v>105.68609554590752</v>
      </c>
      <c r="T961" s="235">
        <v>94.2386651379326</v>
      </c>
      <c r="U961" s="235">
        <v>50.92939306060884</v>
      </c>
      <c r="V961" s="325">
        <v>713.8829013153209</v>
      </c>
      <c r="W961" s="325">
        <v>938.9375286974196</v>
      </c>
      <c r="X961" s="235">
        <v>105.17608424552995</v>
      </c>
      <c r="Y961" s="325">
        <v>1044.1136129429494</v>
      </c>
    </row>
    <row r="962" spans="1:25" ht="15">
      <c r="A962" s="323">
        <v>2022</v>
      </c>
      <c r="B962" s="323" t="s">
        <v>507</v>
      </c>
      <c r="C962" s="323" t="s">
        <v>116</v>
      </c>
      <c r="D962" s="323" t="s">
        <v>120</v>
      </c>
      <c r="E962" s="323" t="s">
        <v>264</v>
      </c>
      <c r="F962" s="323" t="s">
        <v>118</v>
      </c>
      <c r="G962" s="323" t="s">
        <v>128</v>
      </c>
      <c r="H962" s="235">
        <v>466.33492998631806</v>
      </c>
      <c r="I962" s="235">
        <v>0</v>
      </c>
      <c r="J962" s="325">
        <v>466.33492998631806</v>
      </c>
      <c r="K962" s="235">
        <v>14.357176733614885</v>
      </c>
      <c r="L962" s="235">
        <v>28.18990120239595</v>
      </c>
      <c r="M962" s="325">
        <v>42.54707793601084</v>
      </c>
      <c r="N962" s="235">
        <v>13.451579715734374</v>
      </c>
      <c r="O962" s="235">
        <v>55.329048432065456</v>
      </c>
      <c r="P962" s="235">
        <v>14.518473969840786</v>
      </c>
      <c r="Q962" s="235">
        <v>3.9962563955007755</v>
      </c>
      <c r="R962" s="235">
        <v>43.504778489866766</v>
      </c>
      <c r="S962" s="235">
        <v>24.18568969921818</v>
      </c>
      <c r="T962" s="235">
        <v>30.589402784637294</v>
      </c>
      <c r="U962" s="235">
        <v>13.891977422200442</v>
      </c>
      <c r="V962" s="325">
        <v>199.4672069090641</v>
      </c>
      <c r="W962" s="325">
        <v>708.349214831393</v>
      </c>
      <c r="X962" s="235">
        <v>79.34648942802056</v>
      </c>
      <c r="Y962" s="325">
        <v>787.6957042594136</v>
      </c>
    </row>
    <row r="963" spans="1:25" ht="15">
      <c r="A963" s="323">
        <v>2022</v>
      </c>
      <c r="B963" s="323" t="s">
        <v>507</v>
      </c>
      <c r="C963" s="323" t="s">
        <v>116</v>
      </c>
      <c r="D963" s="323" t="s">
        <v>126</v>
      </c>
      <c r="E963" s="323" t="s">
        <v>265</v>
      </c>
      <c r="F963" s="323" t="s">
        <v>118</v>
      </c>
      <c r="G963" s="323" t="s">
        <v>129</v>
      </c>
      <c r="H963" s="235">
        <v>63.902371668582084</v>
      </c>
      <c r="I963" s="235">
        <v>42.75737635053368</v>
      </c>
      <c r="J963" s="325">
        <v>106.65974801911577</v>
      </c>
      <c r="K963" s="235">
        <v>31.115299772300784</v>
      </c>
      <c r="L963" s="235">
        <v>26.164054362826793</v>
      </c>
      <c r="M963" s="325">
        <v>57.279354135127576</v>
      </c>
      <c r="N963" s="235">
        <v>65.68178405793658</v>
      </c>
      <c r="O963" s="235">
        <v>162.92735032579313</v>
      </c>
      <c r="P963" s="235">
        <v>25.918675730812605</v>
      </c>
      <c r="Q963" s="235">
        <v>10.305712146104828</v>
      </c>
      <c r="R963" s="235">
        <v>95.00274999916013</v>
      </c>
      <c r="S963" s="235">
        <v>69.05328753850254</v>
      </c>
      <c r="T963" s="235">
        <v>78.53751114459008</v>
      </c>
      <c r="U963" s="235">
        <v>30.377149752042698</v>
      </c>
      <c r="V963" s="325">
        <v>537.8042206949426</v>
      </c>
      <c r="W963" s="325">
        <v>701.743322849186</v>
      </c>
      <c r="X963" s="235">
        <v>78.60652342346503</v>
      </c>
      <c r="Y963" s="325">
        <v>780.3498462726511</v>
      </c>
    </row>
    <row r="964" spans="1:25" ht="15">
      <c r="A964" s="323">
        <v>2022</v>
      </c>
      <c r="B964" s="323" t="s">
        <v>507</v>
      </c>
      <c r="C964" s="323" t="s">
        <v>116</v>
      </c>
      <c r="D964" s="323" t="s">
        <v>126</v>
      </c>
      <c r="E964" s="323" t="s">
        <v>266</v>
      </c>
      <c r="F964" s="323" t="s">
        <v>118</v>
      </c>
      <c r="G964" s="323" t="s">
        <v>130</v>
      </c>
      <c r="H964" s="235">
        <v>208.7122737979729</v>
      </c>
      <c r="I964" s="235">
        <v>0</v>
      </c>
      <c r="J964" s="325">
        <v>208.7122737979729</v>
      </c>
      <c r="K964" s="235">
        <v>44.566874271756085</v>
      </c>
      <c r="L964" s="235">
        <v>14.80782367994427</v>
      </c>
      <c r="M964" s="325">
        <v>59.374697951700355</v>
      </c>
      <c r="N964" s="235">
        <v>21.518696751985917</v>
      </c>
      <c r="O964" s="235">
        <v>138.3758337572681</v>
      </c>
      <c r="P964" s="235">
        <v>20.548314592962114</v>
      </c>
      <c r="Q964" s="235">
        <v>14.035404988994046</v>
      </c>
      <c r="R964" s="235">
        <v>67.91529513892127</v>
      </c>
      <c r="S964" s="235">
        <v>58.2432287019058</v>
      </c>
      <c r="T964" s="235">
        <v>72.61330635157343</v>
      </c>
      <c r="U964" s="235">
        <v>24.557790279321537</v>
      </c>
      <c r="V964" s="325">
        <v>417.8078705629323</v>
      </c>
      <c r="W964" s="325">
        <v>685.8948423126055</v>
      </c>
      <c r="X964" s="235">
        <v>76.83123904816536</v>
      </c>
      <c r="Y964" s="325">
        <v>762.7260813607709</v>
      </c>
    </row>
    <row r="965" spans="1:25" ht="15">
      <c r="A965" s="323">
        <v>2022</v>
      </c>
      <c r="B965" s="323" t="s">
        <v>507</v>
      </c>
      <c r="C965" s="323" t="s">
        <v>116</v>
      </c>
      <c r="D965" s="323" t="s">
        <v>120</v>
      </c>
      <c r="E965" s="323" t="s">
        <v>267</v>
      </c>
      <c r="F965" s="323" t="s">
        <v>118</v>
      </c>
      <c r="G965" s="323" t="s">
        <v>131</v>
      </c>
      <c r="H965" s="235">
        <v>29.01953153255121</v>
      </c>
      <c r="I965" s="235">
        <v>0</v>
      </c>
      <c r="J965" s="325">
        <v>29.01953153255121</v>
      </c>
      <c r="K965" s="235">
        <v>4.566591615986584</v>
      </c>
      <c r="L965" s="235">
        <v>3.151546197677</v>
      </c>
      <c r="M965" s="325">
        <v>7.718137813663584</v>
      </c>
      <c r="N965" s="235">
        <v>10.933870949831913</v>
      </c>
      <c r="O965" s="235">
        <v>18.455445616697087</v>
      </c>
      <c r="P965" s="235">
        <v>5.956439324172943</v>
      </c>
      <c r="Q965" s="235">
        <v>1.8552486844143152</v>
      </c>
      <c r="R965" s="235">
        <v>20.657158078413257</v>
      </c>
      <c r="S965" s="235">
        <v>11.142161223348197</v>
      </c>
      <c r="T965" s="235">
        <v>16.688620049893178</v>
      </c>
      <c r="U965" s="235">
        <v>5.712501877146548</v>
      </c>
      <c r="V965" s="325">
        <v>91.40144580391744</v>
      </c>
      <c r="W965" s="325">
        <v>128.13911515013223</v>
      </c>
      <c r="X965" s="235">
        <v>14.353639042285097</v>
      </c>
      <c r="Y965" s="325">
        <v>142.49275419241732</v>
      </c>
    </row>
    <row r="966" spans="1:25" ht="15">
      <c r="A966" s="323">
        <v>2022</v>
      </c>
      <c r="B966" s="323" t="s">
        <v>507</v>
      </c>
      <c r="C966" s="323" t="s">
        <v>116</v>
      </c>
      <c r="D966" s="323" t="s">
        <v>126</v>
      </c>
      <c r="E966" s="323" t="s">
        <v>268</v>
      </c>
      <c r="F966" s="323" t="s">
        <v>118</v>
      </c>
      <c r="G966" s="323" t="s">
        <v>132</v>
      </c>
      <c r="H966" s="235">
        <v>102.9513382365793</v>
      </c>
      <c r="I966" s="235">
        <v>0</v>
      </c>
      <c r="J966" s="325">
        <v>102.9513382365793</v>
      </c>
      <c r="K966" s="235">
        <v>805.2708896102305</v>
      </c>
      <c r="L966" s="235">
        <v>103.16794716821516</v>
      </c>
      <c r="M966" s="325">
        <v>908.4388367784456</v>
      </c>
      <c r="N966" s="235">
        <v>112.42456932330454</v>
      </c>
      <c r="O966" s="235">
        <v>238.06705297312362</v>
      </c>
      <c r="P966" s="235">
        <v>34.16118828334948</v>
      </c>
      <c r="Q966" s="235">
        <v>13.698675233693896</v>
      </c>
      <c r="R966" s="235">
        <v>110.69107250439116</v>
      </c>
      <c r="S966" s="235">
        <v>109.75890316911814</v>
      </c>
      <c r="T966" s="235">
        <v>62.954175701655466</v>
      </c>
      <c r="U966" s="235">
        <v>40.24262833445466</v>
      </c>
      <c r="V966" s="325">
        <v>721.998265523091</v>
      </c>
      <c r="W966" s="325">
        <v>1733.388440538116</v>
      </c>
      <c r="X966" s="235">
        <v>194.16734668725314</v>
      </c>
      <c r="Y966" s="325">
        <v>1927.555787225369</v>
      </c>
    </row>
    <row r="967" spans="1:25" ht="15">
      <c r="A967" s="323">
        <v>2022</v>
      </c>
      <c r="B967" s="323" t="s">
        <v>507</v>
      </c>
      <c r="C967" s="323" t="s">
        <v>116</v>
      </c>
      <c r="D967" s="323" t="s">
        <v>120</v>
      </c>
      <c r="E967" s="323" t="s">
        <v>269</v>
      </c>
      <c r="F967" s="323" t="s">
        <v>118</v>
      </c>
      <c r="G967" s="323" t="s">
        <v>133</v>
      </c>
      <c r="H967" s="235">
        <v>5.633645719176895</v>
      </c>
      <c r="I967" s="235">
        <v>0</v>
      </c>
      <c r="J967" s="325">
        <v>5.633645719176895</v>
      </c>
      <c r="K967" s="235">
        <v>11.772724083135046</v>
      </c>
      <c r="L967" s="235">
        <v>19.951317166884287</v>
      </c>
      <c r="M967" s="325">
        <v>31.724041250019333</v>
      </c>
      <c r="N967" s="235">
        <v>31.799989037676337</v>
      </c>
      <c r="O967" s="235">
        <v>186.9562814225773</v>
      </c>
      <c r="P967" s="235">
        <v>15.32453893490921</v>
      </c>
      <c r="Q967" s="235">
        <v>4.919528542360064</v>
      </c>
      <c r="R967" s="235">
        <v>77.34750552381188</v>
      </c>
      <c r="S967" s="235">
        <v>60.63637394351788</v>
      </c>
      <c r="T967" s="235">
        <v>83.42953049145936</v>
      </c>
      <c r="U967" s="235">
        <v>22.525142238713684</v>
      </c>
      <c r="V967" s="325">
        <v>482.93889013502564</v>
      </c>
      <c r="W967" s="325">
        <v>520.2965771042219</v>
      </c>
      <c r="X967" s="235">
        <v>58.28157353779537</v>
      </c>
      <c r="Y967" s="325">
        <v>578.5781506420172</v>
      </c>
    </row>
    <row r="968" spans="1:25" ht="15">
      <c r="A968" s="323">
        <v>2022</v>
      </c>
      <c r="B968" s="323" t="s">
        <v>507</v>
      </c>
      <c r="C968" s="323" t="s">
        <v>116</v>
      </c>
      <c r="D968" s="323" t="s">
        <v>126</v>
      </c>
      <c r="E968" s="323" t="s">
        <v>270</v>
      </c>
      <c r="F968" s="323" t="s">
        <v>118</v>
      </c>
      <c r="G968" s="323" t="s">
        <v>134</v>
      </c>
      <c r="H968" s="235">
        <v>52.767739727326926</v>
      </c>
      <c r="I968" s="235">
        <v>32.049168114876</v>
      </c>
      <c r="J968" s="325">
        <v>84.81690784220292</v>
      </c>
      <c r="K968" s="235">
        <v>83.6342312365857</v>
      </c>
      <c r="L968" s="235">
        <v>36.6634924195902</v>
      </c>
      <c r="M968" s="325">
        <v>120.2977236561759</v>
      </c>
      <c r="N968" s="235">
        <v>93.7205308764068</v>
      </c>
      <c r="O968" s="235">
        <v>342.7135086904815</v>
      </c>
      <c r="P968" s="235">
        <v>52.045849678605656</v>
      </c>
      <c r="Q968" s="235">
        <v>42.108958723027044</v>
      </c>
      <c r="R968" s="235">
        <v>175.25410625695864</v>
      </c>
      <c r="S968" s="235">
        <v>125.17094350490756</v>
      </c>
      <c r="T968" s="235">
        <v>97.00093193388314</v>
      </c>
      <c r="U968" s="235">
        <v>58.56230645198034</v>
      </c>
      <c r="V968" s="325">
        <v>986.5771361162506</v>
      </c>
      <c r="W968" s="325">
        <v>1191.6917676146295</v>
      </c>
      <c r="X968" s="235">
        <v>133.48861869353587</v>
      </c>
      <c r="Y968" s="325">
        <v>1325.1803863081655</v>
      </c>
    </row>
    <row r="969" spans="1:25" ht="15">
      <c r="A969" s="323">
        <v>2022</v>
      </c>
      <c r="B969" s="323" t="s">
        <v>507</v>
      </c>
      <c r="C969" s="323" t="s">
        <v>116</v>
      </c>
      <c r="D969" s="323" t="s">
        <v>126</v>
      </c>
      <c r="E969" s="323" t="s">
        <v>271</v>
      </c>
      <c r="F969" s="323" t="s">
        <v>118</v>
      </c>
      <c r="G969" s="323" t="s">
        <v>135</v>
      </c>
      <c r="H969" s="235">
        <v>50.04786468668608</v>
      </c>
      <c r="I969" s="235">
        <v>28.71079485543636</v>
      </c>
      <c r="J969" s="325">
        <v>78.75865954212244</v>
      </c>
      <c r="K969" s="235">
        <v>35.585142261400236</v>
      </c>
      <c r="L969" s="235">
        <v>13.101996688411724</v>
      </c>
      <c r="M969" s="325">
        <v>48.68713894981196</v>
      </c>
      <c r="N969" s="235">
        <v>23.086458541130575</v>
      </c>
      <c r="O969" s="235">
        <v>90.33906191834437</v>
      </c>
      <c r="P969" s="235">
        <v>9.857162178899587</v>
      </c>
      <c r="Q969" s="235">
        <v>10.488358973863468</v>
      </c>
      <c r="R969" s="235">
        <v>40.307377547149684</v>
      </c>
      <c r="S969" s="235">
        <v>39.0349740145355</v>
      </c>
      <c r="T969" s="235">
        <v>47.33541449395506</v>
      </c>
      <c r="U969" s="235">
        <v>18.617552010590288</v>
      </c>
      <c r="V969" s="325">
        <v>279.06635967846853</v>
      </c>
      <c r="W969" s="325">
        <v>406.5121581704029</v>
      </c>
      <c r="X969" s="235">
        <v>45.53589103406767</v>
      </c>
      <c r="Y969" s="325">
        <v>452.0480492044706</v>
      </c>
    </row>
    <row r="970" spans="1:25" ht="15">
      <c r="A970" s="323">
        <v>2022</v>
      </c>
      <c r="B970" s="323" t="s">
        <v>507</v>
      </c>
      <c r="C970" s="323" t="s">
        <v>116</v>
      </c>
      <c r="D970" s="323" t="s">
        <v>126</v>
      </c>
      <c r="E970" s="323" t="s">
        <v>272</v>
      </c>
      <c r="F970" s="323" t="s">
        <v>118</v>
      </c>
      <c r="G970" s="323" t="s">
        <v>136</v>
      </c>
      <c r="H970" s="235">
        <v>194.2594929934067</v>
      </c>
      <c r="I970" s="235">
        <v>111.86200639936925</v>
      </c>
      <c r="J970" s="325">
        <v>306.12149939277595</v>
      </c>
      <c r="K970" s="235">
        <v>581.9341741383599</v>
      </c>
      <c r="L970" s="235">
        <v>106.69488790320986</v>
      </c>
      <c r="M970" s="325">
        <v>688.6290620415698</v>
      </c>
      <c r="N970" s="235">
        <v>78.86195831621392</v>
      </c>
      <c r="O970" s="235">
        <v>261.11493425060917</v>
      </c>
      <c r="P970" s="235">
        <v>54.2000621028213</v>
      </c>
      <c r="Q970" s="235">
        <v>23.64021573364827</v>
      </c>
      <c r="R970" s="235">
        <v>122.88405690589752</v>
      </c>
      <c r="S970" s="235">
        <v>126.67741907500746</v>
      </c>
      <c r="T970" s="235">
        <v>116.74091690023548</v>
      </c>
      <c r="U970" s="235">
        <v>50.10578780534983</v>
      </c>
      <c r="V970" s="325">
        <v>834.225351089783</v>
      </c>
      <c r="W970" s="325">
        <v>1828.975912524129</v>
      </c>
      <c r="X970" s="235">
        <v>204.87467885701454</v>
      </c>
      <c r="Y970" s="325">
        <v>2033.8505913811434</v>
      </c>
    </row>
    <row r="971" spans="1:25" ht="15">
      <c r="A971" s="323">
        <v>2022</v>
      </c>
      <c r="B971" s="323" t="s">
        <v>507</v>
      </c>
      <c r="C971" s="323" t="s">
        <v>116</v>
      </c>
      <c r="D971" s="323" t="s">
        <v>117</v>
      </c>
      <c r="E971" s="323" t="s">
        <v>273</v>
      </c>
      <c r="F971" s="323" t="s">
        <v>118</v>
      </c>
      <c r="G971" s="323" t="s">
        <v>137</v>
      </c>
      <c r="H971" s="235">
        <v>50.81619203408518</v>
      </c>
      <c r="I971" s="235">
        <v>0</v>
      </c>
      <c r="J971" s="325">
        <v>50.81619203408518</v>
      </c>
      <c r="K971" s="235">
        <v>3.587993564371777</v>
      </c>
      <c r="L971" s="235">
        <v>12.54433075753556</v>
      </c>
      <c r="M971" s="325">
        <v>16.132324321907337</v>
      </c>
      <c r="N971" s="235">
        <v>28.76893335424112</v>
      </c>
      <c r="O971" s="235">
        <v>15.32419161839958</v>
      </c>
      <c r="P971" s="235">
        <v>2.253604724288585</v>
      </c>
      <c r="Q971" s="235">
        <v>1.1293889786435953</v>
      </c>
      <c r="R971" s="235">
        <v>7.234979709957095</v>
      </c>
      <c r="S971" s="235">
        <v>13.601753044123997</v>
      </c>
      <c r="T971" s="235">
        <v>17.30780511648288</v>
      </c>
      <c r="U971" s="235">
        <v>4.092039978573741</v>
      </c>
      <c r="V971" s="325">
        <v>89.7126965247106</v>
      </c>
      <c r="W971" s="325">
        <v>156.6612128807031</v>
      </c>
      <c r="X971" s="235">
        <v>17.54857210447872</v>
      </c>
      <c r="Y971" s="325">
        <v>174.2097849851818</v>
      </c>
    </row>
    <row r="972" spans="1:25" ht="15">
      <c r="A972" s="323">
        <v>2022</v>
      </c>
      <c r="B972" s="323" t="s">
        <v>507</v>
      </c>
      <c r="C972" s="323" t="s">
        <v>116</v>
      </c>
      <c r="D972" s="323" t="s">
        <v>126</v>
      </c>
      <c r="E972" s="323" t="s">
        <v>274</v>
      </c>
      <c r="F972" s="323" t="s">
        <v>118</v>
      </c>
      <c r="G972" s="323" t="s">
        <v>138</v>
      </c>
      <c r="H972" s="235">
        <v>45.648212347444</v>
      </c>
      <c r="I972" s="235">
        <v>26.835914976289658</v>
      </c>
      <c r="J972" s="325">
        <v>72.48412732373366</v>
      </c>
      <c r="K972" s="235">
        <v>2212.6274690488535</v>
      </c>
      <c r="L972" s="235">
        <v>299.84380772922805</v>
      </c>
      <c r="M972" s="325">
        <v>2512.4712767780816</v>
      </c>
      <c r="N972" s="235">
        <v>242.7173767719035</v>
      </c>
      <c r="O972" s="235">
        <v>1102.5602893238506</v>
      </c>
      <c r="P972" s="235">
        <v>77.99159509150205</v>
      </c>
      <c r="Q972" s="235">
        <v>81.42721502223654</v>
      </c>
      <c r="R972" s="235">
        <v>272.3952430111912</v>
      </c>
      <c r="S972" s="235">
        <v>338.1435650549039</v>
      </c>
      <c r="T972" s="235">
        <v>339.51613097768046</v>
      </c>
      <c r="U972" s="235">
        <v>98.39233604816805</v>
      </c>
      <c r="V972" s="325">
        <v>2553.143751301436</v>
      </c>
      <c r="W972" s="325">
        <v>5138.099155403251</v>
      </c>
      <c r="X972" s="235">
        <v>575.5496325514628</v>
      </c>
      <c r="Y972" s="325">
        <v>5713.648787954713</v>
      </c>
    </row>
    <row r="973" spans="1:25" ht="15">
      <c r="A973" s="323">
        <v>2022</v>
      </c>
      <c r="B973" s="323" t="s">
        <v>507</v>
      </c>
      <c r="C973" s="323" t="s">
        <v>116</v>
      </c>
      <c r="D973" s="323" t="s">
        <v>120</v>
      </c>
      <c r="E973" s="323" t="s">
        <v>275</v>
      </c>
      <c r="F973" s="323" t="s">
        <v>118</v>
      </c>
      <c r="G973" s="323" t="s">
        <v>139</v>
      </c>
      <c r="H973" s="235">
        <v>14.61316538935113</v>
      </c>
      <c r="I973" s="235">
        <v>16.565789344881296</v>
      </c>
      <c r="J973" s="325">
        <v>31.178954734232427</v>
      </c>
      <c r="K973" s="235">
        <v>21.615814806599303</v>
      </c>
      <c r="L973" s="235">
        <v>50.52962502552012</v>
      </c>
      <c r="M973" s="325">
        <v>72.14543983211942</v>
      </c>
      <c r="N973" s="235">
        <v>80.78831742552026</v>
      </c>
      <c r="O973" s="235">
        <v>268.71159885090464</v>
      </c>
      <c r="P973" s="235">
        <v>41.031941931530696</v>
      </c>
      <c r="Q973" s="235">
        <v>18.986625833452926</v>
      </c>
      <c r="R973" s="235">
        <v>163.49588854018015</v>
      </c>
      <c r="S973" s="235">
        <v>152.83518001757872</v>
      </c>
      <c r="T973" s="235">
        <v>288.61759707242663</v>
      </c>
      <c r="U973" s="235">
        <v>74.82489954505166</v>
      </c>
      <c r="V973" s="325">
        <v>1089.2920492166456</v>
      </c>
      <c r="W973" s="325">
        <v>1192.6164437829973</v>
      </c>
      <c r="X973" s="235">
        <v>133.5921972763613</v>
      </c>
      <c r="Y973" s="325">
        <v>1326.2086410593586</v>
      </c>
    </row>
    <row r="974" spans="1:25" ht="15">
      <c r="A974" s="323">
        <v>2022</v>
      </c>
      <c r="B974" s="323" t="s">
        <v>507</v>
      </c>
      <c r="C974" s="323" t="s">
        <v>116</v>
      </c>
      <c r="D974" s="323" t="s">
        <v>123</v>
      </c>
      <c r="E974" s="323" t="s">
        <v>276</v>
      </c>
      <c r="F974" s="323" t="s">
        <v>118</v>
      </c>
      <c r="G974" s="323" t="s">
        <v>140</v>
      </c>
      <c r="H974" s="235">
        <v>10.208950108502114</v>
      </c>
      <c r="I974" s="235">
        <v>0</v>
      </c>
      <c r="J974" s="325">
        <v>10.208950108502114</v>
      </c>
      <c r="K974" s="235">
        <v>1.4316178695044566</v>
      </c>
      <c r="L974" s="235">
        <v>4.791548549751363</v>
      </c>
      <c r="M974" s="325">
        <v>6.22316641925582</v>
      </c>
      <c r="N974" s="235">
        <v>11.65065666783636</v>
      </c>
      <c r="O974" s="235">
        <v>16.273190756010564</v>
      </c>
      <c r="P974" s="235">
        <v>4.06861907529389</v>
      </c>
      <c r="Q974" s="235">
        <v>1.191447809554455</v>
      </c>
      <c r="R974" s="235">
        <v>12.014442173265234</v>
      </c>
      <c r="S974" s="235">
        <v>10.500721640344347</v>
      </c>
      <c r="T974" s="235">
        <v>21.388610862213547</v>
      </c>
      <c r="U974" s="235">
        <v>6.092201294009813</v>
      </c>
      <c r="V974" s="325">
        <v>83.1798902785282</v>
      </c>
      <c r="W974" s="325">
        <v>99.61200680628613</v>
      </c>
      <c r="X974" s="235">
        <v>11.158144710925155</v>
      </c>
      <c r="Y974" s="325">
        <v>110.77015151721129</v>
      </c>
    </row>
    <row r="975" spans="1:25" ht="15">
      <c r="A975" s="323">
        <v>2022</v>
      </c>
      <c r="B975" s="323" t="s">
        <v>507</v>
      </c>
      <c r="C975" s="323" t="s">
        <v>116</v>
      </c>
      <c r="D975" s="323" t="s">
        <v>123</v>
      </c>
      <c r="E975" s="323" t="s">
        <v>277</v>
      </c>
      <c r="F975" s="323" t="s">
        <v>118</v>
      </c>
      <c r="G975" s="323" t="s">
        <v>141</v>
      </c>
      <c r="H975" s="235">
        <v>13.186358207660911</v>
      </c>
      <c r="I975" s="235">
        <v>0</v>
      </c>
      <c r="J975" s="325">
        <v>13.186358207660911</v>
      </c>
      <c r="K975" s="235">
        <v>4.431618838944539</v>
      </c>
      <c r="L975" s="235">
        <v>8.253935902550836</v>
      </c>
      <c r="M975" s="325">
        <v>12.685554741495375</v>
      </c>
      <c r="N975" s="235">
        <v>48.50939854904075</v>
      </c>
      <c r="O975" s="235">
        <v>23.14657052836685</v>
      </c>
      <c r="P975" s="235">
        <v>5.059515429398112</v>
      </c>
      <c r="Q975" s="235">
        <v>1.4825416300522019</v>
      </c>
      <c r="R975" s="235">
        <v>11.797396856612842</v>
      </c>
      <c r="S975" s="235">
        <v>19.64923132455549</v>
      </c>
      <c r="T975" s="235">
        <v>20.657394374857116</v>
      </c>
      <c r="U975" s="235">
        <v>6.8325134901751845</v>
      </c>
      <c r="V975" s="325">
        <v>137.13456218305853</v>
      </c>
      <c r="W975" s="325">
        <v>163.0064751322148</v>
      </c>
      <c r="X975" s="235">
        <v>18.25934339301249</v>
      </c>
      <c r="Y975" s="325">
        <v>181.2658185252273</v>
      </c>
    </row>
    <row r="976" spans="1:25" ht="15">
      <c r="A976" s="323">
        <v>2022</v>
      </c>
      <c r="B976" s="323" t="s">
        <v>507</v>
      </c>
      <c r="C976" s="323" t="s">
        <v>116</v>
      </c>
      <c r="D976" s="323" t="s">
        <v>120</v>
      </c>
      <c r="E976" s="323" t="s">
        <v>278</v>
      </c>
      <c r="F976" s="323" t="s">
        <v>118</v>
      </c>
      <c r="G976" s="323" t="s">
        <v>142</v>
      </c>
      <c r="H976" s="235">
        <v>15.723612150421905</v>
      </c>
      <c r="I976" s="235">
        <v>8.85014328467013</v>
      </c>
      <c r="J976" s="325">
        <v>24.573755435092036</v>
      </c>
      <c r="K976" s="235">
        <v>4.604323876863257</v>
      </c>
      <c r="L976" s="235">
        <v>16.650999103781984</v>
      </c>
      <c r="M976" s="325">
        <v>21.25532298064524</v>
      </c>
      <c r="N976" s="235">
        <v>73.29221413206871</v>
      </c>
      <c r="O976" s="235">
        <v>63.43116318750884</v>
      </c>
      <c r="P976" s="235">
        <v>7.259458682944522</v>
      </c>
      <c r="Q976" s="235">
        <v>3.117332868220809</v>
      </c>
      <c r="R976" s="235">
        <v>28.291151733128793</v>
      </c>
      <c r="S976" s="235">
        <v>37.87613193387455</v>
      </c>
      <c r="T976" s="235">
        <v>37.65622280360523</v>
      </c>
      <c r="U976" s="235">
        <v>12.757123179842672</v>
      </c>
      <c r="V976" s="325">
        <v>263.6807985211941</v>
      </c>
      <c r="W976" s="325">
        <v>309.5098769369314</v>
      </c>
      <c r="X976" s="235">
        <v>34.6700775042008</v>
      </c>
      <c r="Y976" s="325">
        <v>344.17995444113217</v>
      </c>
    </row>
    <row r="977" spans="1:25" ht="15">
      <c r="A977" s="323">
        <v>2022</v>
      </c>
      <c r="B977" s="323" t="s">
        <v>507</v>
      </c>
      <c r="C977" s="323" t="s">
        <v>116</v>
      </c>
      <c r="D977" s="323" t="s">
        <v>126</v>
      </c>
      <c r="E977" s="323" t="s">
        <v>279</v>
      </c>
      <c r="F977" s="323" t="s">
        <v>118</v>
      </c>
      <c r="G977" s="323" t="s">
        <v>143</v>
      </c>
      <c r="H977" s="235">
        <v>195.17223328754855</v>
      </c>
      <c r="I977" s="235">
        <v>0</v>
      </c>
      <c r="J977" s="325">
        <v>195.17223328754855</v>
      </c>
      <c r="K977" s="235">
        <v>9.530138117512047</v>
      </c>
      <c r="L977" s="235">
        <v>15.087885760337011</v>
      </c>
      <c r="M977" s="325">
        <v>24.61802387784906</v>
      </c>
      <c r="N977" s="235">
        <v>13.714800045649355</v>
      </c>
      <c r="O977" s="235">
        <v>50.47579899376011</v>
      </c>
      <c r="P977" s="235">
        <v>9.192232497573412</v>
      </c>
      <c r="Q977" s="235">
        <v>3.9410701525794902</v>
      </c>
      <c r="R977" s="235">
        <v>43.79844212198208</v>
      </c>
      <c r="S977" s="235">
        <v>25.26871875989134</v>
      </c>
      <c r="T977" s="235">
        <v>43.477005855856696</v>
      </c>
      <c r="U977" s="235">
        <v>16.55429881599988</v>
      </c>
      <c r="V977" s="325">
        <v>206.42236724329237</v>
      </c>
      <c r="W977" s="325">
        <v>426.21262440869</v>
      </c>
      <c r="X977" s="235">
        <v>47.74265967780139</v>
      </c>
      <c r="Y977" s="325">
        <v>473.95528408649136</v>
      </c>
    </row>
    <row r="978" spans="1:25" ht="15">
      <c r="A978" s="323">
        <v>2022</v>
      </c>
      <c r="B978" s="323" t="s">
        <v>507</v>
      </c>
      <c r="C978" s="323" t="s">
        <v>116</v>
      </c>
      <c r="D978" s="323" t="s">
        <v>117</v>
      </c>
      <c r="E978" s="323" t="s">
        <v>280</v>
      </c>
      <c r="F978" s="323" t="s">
        <v>118</v>
      </c>
      <c r="G978" s="323" t="s">
        <v>144</v>
      </c>
      <c r="H978" s="235">
        <v>281.8687865087899</v>
      </c>
      <c r="I978" s="235">
        <v>256.6258173311791</v>
      </c>
      <c r="J978" s="325">
        <v>538.494603839969</v>
      </c>
      <c r="K978" s="235">
        <v>396.85060692380097</v>
      </c>
      <c r="L978" s="235">
        <v>20.11026412813925</v>
      </c>
      <c r="M978" s="325">
        <v>416.9608710519402</v>
      </c>
      <c r="N978" s="235">
        <v>110.31524617495883</v>
      </c>
      <c r="O978" s="235">
        <v>69.85418976880352</v>
      </c>
      <c r="P978" s="235">
        <v>13.339375809665352</v>
      </c>
      <c r="Q978" s="235">
        <v>10.199088290149616</v>
      </c>
      <c r="R978" s="235">
        <v>42.86835842889262</v>
      </c>
      <c r="S978" s="235">
        <v>103.06625975755217</v>
      </c>
      <c r="T978" s="235">
        <v>70.81073204276997</v>
      </c>
      <c r="U978" s="235">
        <v>22.365200425051317</v>
      </c>
      <c r="V978" s="325">
        <v>442.81845069784345</v>
      </c>
      <c r="W978" s="325">
        <v>1398.2739255897527</v>
      </c>
      <c r="X978" s="235">
        <v>156.62913846907122</v>
      </c>
      <c r="Y978" s="325">
        <v>1554.903064058824</v>
      </c>
    </row>
    <row r="979" spans="1:25" ht="15">
      <c r="A979" s="323">
        <v>2022</v>
      </c>
      <c r="B979" s="323" t="s">
        <v>507</v>
      </c>
      <c r="C979" s="323" t="s">
        <v>145</v>
      </c>
      <c r="D979" s="323" t="s">
        <v>146</v>
      </c>
      <c r="E979" s="323" t="s">
        <v>281</v>
      </c>
      <c r="F979" s="323" t="s">
        <v>147</v>
      </c>
      <c r="G979" s="323" t="s">
        <v>148</v>
      </c>
      <c r="H979" s="235">
        <v>20.040715263652217</v>
      </c>
      <c r="I979" s="235">
        <v>37.350112867959986</v>
      </c>
      <c r="J979" s="325">
        <v>57.3908281316122</v>
      </c>
      <c r="K979" s="235">
        <v>242.409012847001</v>
      </c>
      <c r="L979" s="235">
        <v>95.17639218298922</v>
      </c>
      <c r="M979" s="325">
        <v>337.5854050299902</v>
      </c>
      <c r="N979" s="235">
        <v>40.39028014277963</v>
      </c>
      <c r="O979" s="235">
        <v>103.82429614103876</v>
      </c>
      <c r="P979" s="235">
        <v>12.586069690739503</v>
      </c>
      <c r="Q979" s="235">
        <v>7.647501785230584</v>
      </c>
      <c r="R979" s="235">
        <v>41.27881260487145</v>
      </c>
      <c r="S979" s="235">
        <v>56.61185639881178</v>
      </c>
      <c r="T979" s="235">
        <v>64.14069246215975</v>
      </c>
      <c r="U979" s="235">
        <v>22.697938509694332</v>
      </c>
      <c r="V979" s="325">
        <v>349.17744773532576</v>
      </c>
      <c r="W979" s="325">
        <v>744.1536808969282</v>
      </c>
      <c r="X979" s="235">
        <v>83.35716471170976</v>
      </c>
      <c r="Y979" s="325">
        <v>827.510845608638</v>
      </c>
    </row>
    <row r="980" spans="1:25" ht="15">
      <c r="A980" s="323">
        <v>2022</v>
      </c>
      <c r="B980" s="323" t="s">
        <v>507</v>
      </c>
      <c r="C980" s="323" t="s">
        <v>145</v>
      </c>
      <c r="D980" s="323" t="s">
        <v>149</v>
      </c>
      <c r="E980" s="323" t="s">
        <v>282</v>
      </c>
      <c r="F980" s="323" t="s">
        <v>147</v>
      </c>
      <c r="G980" s="323" t="s">
        <v>150</v>
      </c>
      <c r="H980" s="235">
        <v>146.8295651605889</v>
      </c>
      <c r="I980" s="235">
        <v>82.64403687510756</v>
      </c>
      <c r="J980" s="325">
        <v>229.47360203569647</v>
      </c>
      <c r="K980" s="235">
        <v>48.97047521745096</v>
      </c>
      <c r="L980" s="235">
        <v>118.93753238377928</v>
      </c>
      <c r="M980" s="325">
        <v>167.90800760123025</v>
      </c>
      <c r="N980" s="235">
        <v>32.04375680727111</v>
      </c>
      <c r="O980" s="235">
        <v>127.97676378224688</v>
      </c>
      <c r="P980" s="235">
        <v>20.501525174898056</v>
      </c>
      <c r="Q980" s="235">
        <v>22.510290914742995</v>
      </c>
      <c r="R980" s="235">
        <v>56.83050426785574</v>
      </c>
      <c r="S980" s="235">
        <v>61.02097900177005</v>
      </c>
      <c r="T980" s="235">
        <v>106.24563883536565</v>
      </c>
      <c r="U980" s="235">
        <v>29.822605747904795</v>
      </c>
      <c r="V980" s="325">
        <v>456.95206453205526</v>
      </c>
      <c r="W980" s="325">
        <v>854.3336741689819</v>
      </c>
      <c r="X980" s="235">
        <v>95.6990936477379</v>
      </c>
      <c r="Y980" s="325">
        <v>950.0327678167198</v>
      </c>
    </row>
    <row r="981" spans="1:25" ht="15">
      <c r="A981" s="323">
        <v>2022</v>
      </c>
      <c r="B981" s="323" t="s">
        <v>507</v>
      </c>
      <c r="C981" s="323" t="s">
        <v>145</v>
      </c>
      <c r="D981" s="323" t="s">
        <v>146</v>
      </c>
      <c r="E981" s="323" t="s">
        <v>283</v>
      </c>
      <c r="F981" s="323" t="s">
        <v>147</v>
      </c>
      <c r="G981" s="323" t="s">
        <v>151</v>
      </c>
      <c r="H981" s="235">
        <v>7.9148739092831795</v>
      </c>
      <c r="I981" s="235">
        <v>9.319175347543688</v>
      </c>
      <c r="J981" s="325">
        <v>17.234049256826868</v>
      </c>
      <c r="K981" s="235">
        <v>4.798652507618755</v>
      </c>
      <c r="L981" s="235">
        <v>0.6784468991338084</v>
      </c>
      <c r="M981" s="325">
        <v>5.477099406752563</v>
      </c>
      <c r="N981" s="235">
        <v>13.271418154368538</v>
      </c>
      <c r="O981" s="235">
        <v>11.805420829161434</v>
      </c>
      <c r="P981" s="235">
        <v>2.6728143334843115</v>
      </c>
      <c r="Q981" s="235">
        <v>1.149108192265351</v>
      </c>
      <c r="R981" s="235">
        <v>7.814097422691179</v>
      </c>
      <c r="S981" s="235">
        <v>10.018863301168059</v>
      </c>
      <c r="T981" s="235">
        <v>12.431708546994892</v>
      </c>
      <c r="U981" s="235">
        <v>4.446469904561125</v>
      </c>
      <c r="V981" s="325">
        <v>63.60990068469489</v>
      </c>
      <c r="W981" s="325">
        <v>86.32104934827431</v>
      </c>
      <c r="X981" s="235">
        <v>9.669343998861931</v>
      </c>
      <c r="Y981" s="325">
        <v>95.99039334713625</v>
      </c>
    </row>
    <row r="982" spans="1:25" ht="15">
      <c r="A982" s="323">
        <v>2022</v>
      </c>
      <c r="B982" s="323" t="s">
        <v>507</v>
      </c>
      <c r="C982" s="323" t="s">
        <v>145</v>
      </c>
      <c r="D982" s="323" t="s">
        <v>149</v>
      </c>
      <c r="E982" s="323" t="s">
        <v>284</v>
      </c>
      <c r="F982" s="323" t="s">
        <v>147</v>
      </c>
      <c r="G982" s="323" t="s">
        <v>152</v>
      </c>
      <c r="H982" s="235">
        <v>165.77811845117142</v>
      </c>
      <c r="I982" s="235">
        <v>0</v>
      </c>
      <c r="J982" s="325">
        <v>165.77811845117142</v>
      </c>
      <c r="K982" s="235">
        <v>8.578547573371727</v>
      </c>
      <c r="L982" s="235">
        <v>8.561275688602853</v>
      </c>
      <c r="M982" s="325">
        <v>17.13982326197458</v>
      </c>
      <c r="N982" s="235">
        <v>11.105702962272131</v>
      </c>
      <c r="O982" s="235">
        <v>30.781065217027667</v>
      </c>
      <c r="P982" s="235">
        <v>4.994995264862869</v>
      </c>
      <c r="Q982" s="235">
        <v>2.049276239730095</v>
      </c>
      <c r="R982" s="235">
        <v>13.904040853562801</v>
      </c>
      <c r="S982" s="235">
        <v>15.233472378552712</v>
      </c>
      <c r="T982" s="235">
        <v>22.61630067346943</v>
      </c>
      <c r="U982" s="235">
        <v>6.963116674368354</v>
      </c>
      <c r="V982" s="325">
        <v>107.64797026384606</v>
      </c>
      <c r="W982" s="325">
        <v>290.5659119769921</v>
      </c>
      <c r="X982" s="235">
        <v>32.548049154417974</v>
      </c>
      <c r="Y982" s="325">
        <v>323.11396113141006</v>
      </c>
    </row>
    <row r="983" spans="1:25" ht="15">
      <c r="A983" s="323">
        <v>2022</v>
      </c>
      <c r="B983" s="323" t="s">
        <v>507</v>
      </c>
      <c r="C983" s="323" t="s">
        <v>145</v>
      </c>
      <c r="D983" s="323" t="s">
        <v>153</v>
      </c>
      <c r="E983" s="323" t="s">
        <v>285</v>
      </c>
      <c r="F983" s="323" t="s">
        <v>147</v>
      </c>
      <c r="G983" s="323" t="s">
        <v>154</v>
      </c>
      <c r="H983" s="235">
        <v>188.57370128910938</v>
      </c>
      <c r="I983" s="235">
        <v>0</v>
      </c>
      <c r="J983" s="325">
        <v>188.57370128910938</v>
      </c>
      <c r="K983" s="235">
        <v>3.087285496390216</v>
      </c>
      <c r="L983" s="235">
        <v>17.89948504501122</v>
      </c>
      <c r="M983" s="325">
        <v>20.986770541401437</v>
      </c>
      <c r="N983" s="235">
        <v>13.557344763711225</v>
      </c>
      <c r="O983" s="235">
        <v>35.934279417486756</v>
      </c>
      <c r="P983" s="235">
        <v>9.034656910778423</v>
      </c>
      <c r="Q983" s="235">
        <v>6.241670457955639</v>
      </c>
      <c r="R983" s="235">
        <v>20.263653977265314</v>
      </c>
      <c r="S983" s="235">
        <v>20.130852838353718</v>
      </c>
      <c r="T983" s="235">
        <v>37.70770202392719</v>
      </c>
      <c r="U983" s="235">
        <v>10.918908109533412</v>
      </c>
      <c r="V983" s="325">
        <v>153.78906849901168</v>
      </c>
      <c r="W983" s="325">
        <v>363.3495403295225</v>
      </c>
      <c r="X983" s="235">
        <v>40.70098456634142</v>
      </c>
      <c r="Y983" s="325">
        <v>404.0505248958639</v>
      </c>
    </row>
    <row r="984" spans="1:25" ht="15">
      <c r="A984" s="323">
        <v>2022</v>
      </c>
      <c r="B984" s="323" t="s">
        <v>507</v>
      </c>
      <c r="C984" s="323" t="s">
        <v>145</v>
      </c>
      <c r="D984" s="323" t="s">
        <v>155</v>
      </c>
      <c r="E984" s="323" t="s">
        <v>286</v>
      </c>
      <c r="F984" s="323" t="s">
        <v>147</v>
      </c>
      <c r="G984" s="323" t="s">
        <v>156</v>
      </c>
      <c r="H984" s="235">
        <v>34.652934997036986</v>
      </c>
      <c r="I984" s="235">
        <v>0</v>
      </c>
      <c r="J984" s="325">
        <v>34.652934997036986</v>
      </c>
      <c r="K984" s="235">
        <v>2.851460086215386</v>
      </c>
      <c r="L984" s="235">
        <v>3.291617739107106</v>
      </c>
      <c r="M984" s="325">
        <v>6.143077825322492</v>
      </c>
      <c r="N984" s="235">
        <v>3.4111216425908486</v>
      </c>
      <c r="O984" s="235">
        <v>10.541025573648781</v>
      </c>
      <c r="P984" s="235">
        <v>2.666571897281599</v>
      </c>
      <c r="Q984" s="235">
        <v>1.667166405482066</v>
      </c>
      <c r="R984" s="235">
        <v>8.869997397475665</v>
      </c>
      <c r="S984" s="235">
        <v>6.855673888382566</v>
      </c>
      <c r="T984" s="235">
        <v>15.775857304623596</v>
      </c>
      <c r="U984" s="235">
        <v>4.255719665941422</v>
      </c>
      <c r="V984" s="325">
        <v>54.04313377542655</v>
      </c>
      <c r="W984" s="325">
        <v>94.83914659778603</v>
      </c>
      <c r="X984" s="235">
        <v>10.623507706823561</v>
      </c>
      <c r="Y984" s="325">
        <v>105.46265430460959</v>
      </c>
    </row>
    <row r="985" spans="1:25" ht="15">
      <c r="A985" s="323">
        <v>2022</v>
      </c>
      <c r="B985" s="323" t="s">
        <v>507</v>
      </c>
      <c r="C985" s="323" t="s">
        <v>145</v>
      </c>
      <c r="D985" s="323" t="s">
        <v>149</v>
      </c>
      <c r="E985" s="323" t="s">
        <v>287</v>
      </c>
      <c r="F985" s="323" t="s">
        <v>147</v>
      </c>
      <c r="G985" s="323" t="s">
        <v>157</v>
      </c>
      <c r="H985" s="235">
        <v>160.9111485037833</v>
      </c>
      <c r="I985" s="235">
        <v>0</v>
      </c>
      <c r="J985" s="325">
        <v>160.9111485037833</v>
      </c>
      <c r="K985" s="235">
        <v>14.885386494227964</v>
      </c>
      <c r="L985" s="235">
        <v>14.643178534885793</v>
      </c>
      <c r="M985" s="325">
        <v>29.528565029113757</v>
      </c>
      <c r="N985" s="235">
        <v>18.856886762284265</v>
      </c>
      <c r="O985" s="235">
        <v>96.8385435386202</v>
      </c>
      <c r="P985" s="235">
        <v>11.463189473269379</v>
      </c>
      <c r="Q985" s="235">
        <v>12.097485988389233</v>
      </c>
      <c r="R985" s="235">
        <v>32.671504985464495</v>
      </c>
      <c r="S985" s="235">
        <v>43.136726438943995</v>
      </c>
      <c r="T985" s="235">
        <v>83.8286773750238</v>
      </c>
      <c r="U985" s="235">
        <v>17.167519219879313</v>
      </c>
      <c r="V985" s="325">
        <v>316.06053378187465</v>
      </c>
      <c r="W985" s="325">
        <v>506.5002473147717</v>
      </c>
      <c r="X985" s="235">
        <v>56.736163007419236</v>
      </c>
      <c r="Y985" s="325">
        <v>563.236410322191</v>
      </c>
    </row>
    <row r="986" spans="1:25" ht="15">
      <c r="A986" s="323">
        <v>2022</v>
      </c>
      <c r="B986" s="323" t="s">
        <v>507</v>
      </c>
      <c r="C986" s="323" t="s">
        <v>145</v>
      </c>
      <c r="D986" s="323" t="s">
        <v>153</v>
      </c>
      <c r="E986" s="323" t="s">
        <v>288</v>
      </c>
      <c r="F986" s="323" t="s">
        <v>147</v>
      </c>
      <c r="G986" s="323" t="s">
        <v>158</v>
      </c>
      <c r="H986" s="235">
        <v>185.46429278142307</v>
      </c>
      <c r="I986" s="235">
        <v>0</v>
      </c>
      <c r="J986" s="325">
        <v>185.46429278142307</v>
      </c>
      <c r="K986" s="235">
        <v>9.433481808277996</v>
      </c>
      <c r="L986" s="235">
        <v>17.14868864324161</v>
      </c>
      <c r="M986" s="325">
        <v>26.582170451519605</v>
      </c>
      <c r="N986" s="235">
        <v>20.404371301026394</v>
      </c>
      <c r="O986" s="235">
        <v>43.579477563491366</v>
      </c>
      <c r="P986" s="235">
        <v>11.281784932589744</v>
      </c>
      <c r="Q986" s="235">
        <v>7.703063736075755</v>
      </c>
      <c r="R986" s="235">
        <v>30.07022339700018</v>
      </c>
      <c r="S986" s="235">
        <v>29.648285636320907</v>
      </c>
      <c r="T986" s="235">
        <v>54.06503804980902</v>
      </c>
      <c r="U986" s="235">
        <v>19.753873450207504</v>
      </c>
      <c r="V986" s="325">
        <v>216.50611806652086</v>
      </c>
      <c r="W986" s="325">
        <v>428.55258129946355</v>
      </c>
      <c r="X986" s="235">
        <v>48.00477243349913</v>
      </c>
      <c r="Y986" s="325">
        <v>476.55735373296267</v>
      </c>
    </row>
    <row r="987" spans="1:25" ht="15">
      <c r="A987" s="323">
        <v>2022</v>
      </c>
      <c r="B987" s="323" t="s">
        <v>507</v>
      </c>
      <c r="C987" s="323" t="s">
        <v>145</v>
      </c>
      <c r="D987" s="323" t="s">
        <v>146</v>
      </c>
      <c r="E987" s="323" t="s">
        <v>289</v>
      </c>
      <c r="F987" s="323" t="s">
        <v>147</v>
      </c>
      <c r="G987" s="323" t="s">
        <v>159</v>
      </c>
      <c r="H987" s="235">
        <v>108.77841359413483</v>
      </c>
      <c r="I987" s="235">
        <v>93.94083418663539</v>
      </c>
      <c r="J987" s="325">
        <v>202.71924778077022</v>
      </c>
      <c r="K987" s="235">
        <v>12.498316505180371</v>
      </c>
      <c r="L987" s="235">
        <v>19.767302476827645</v>
      </c>
      <c r="M987" s="325">
        <v>32.265618982008014</v>
      </c>
      <c r="N987" s="235">
        <v>22.23694010987885</v>
      </c>
      <c r="O987" s="235">
        <v>68.69586811234856</v>
      </c>
      <c r="P987" s="235">
        <v>13.003068380763755</v>
      </c>
      <c r="Q987" s="235">
        <v>8.957535058244618</v>
      </c>
      <c r="R987" s="235">
        <v>39.5179753593637</v>
      </c>
      <c r="S987" s="235">
        <v>38.29047485312082</v>
      </c>
      <c r="T987" s="235">
        <v>51.646520766334596</v>
      </c>
      <c r="U987" s="235">
        <v>23.67360088420558</v>
      </c>
      <c r="V987" s="325">
        <v>266.02198352426046</v>
      </c>
      <c r="W987" s="325">
        <v>501.0068502870387</v>
      </c>
      <c r="X987" s="235">
        <v>56.12081430644172</v>
      </c>
      <c r="Y987" s="325">
        <v>557.1276645934804</v>
      </c>
    </row>
    <row r="988" spans="1:25" ht="15">
      <c r="A988" s="323">
        <v>2022</v>
      </c>
      <c r="B988" s="323" t="s">
        <v>507</v>
      </c>
      <c r="C988" s="323" t="s">
        <v>145</v>
      </c>
      <c r="D988" s="323" t="s">
        <v>149</v>
      </c>
      <c r="E988" s="323" t="s">
        <v>290</v>
      </c>
      <c r="F988" s="323" t="s">
        <v>147</v>
      </c>
      <c r="G988" s="323" t="s">
        <v>160</v>
      </c>
      <c r="H988" s="235">
        <v>32.25555283447058</v>
      </c>
      <c r="I988" s="235">
        <v>0</v>
      </c>
      <c r="J988" s="325">
        <v>32.25555283447058</v>
      </c>
      <c r="K988" s="235">
        <v>3.738880413877294</v>
      </c>
      <c r="L988" s="235">
        <v>2.7945478291203916</v>
      </c>
      <c r="M988" s="325">
        <v>6.533428242997686</v>
      </c>
      <c r="N988" s="235">
        <v>8.721400711977706</v>
      </c>
      <c r="O988" s="235">
        <v>14.72081222988425</v>
      </c>
      <c r="P988" s="235">
        <v>2.3797575181399595</v>
      </c>
      <c r="Q988" s="235">
        <v>1.0192322715188085</v>
      </c>
      <c r="R988" s="235">
        <v>7.928418932947952</v>
      </c>
      <c r="S988" s="235">
        <v>8.57212476354888</v>
      </c>
      <c r="T988" s="235">
        <v>13.804141418974655</v>
      </c>
      <c r="U988" s="235">
        <v>4.120599791180885</v>
      </c>
      <c r="V988" s="325">
        <v>61.266487638173096</v>
      </c>
      <c r="W988" s="325">
        <v>100.05546871564135</v>
      </c>
      <c r="X988" s="235">
        <v>11.20781956757162</v>
      </c>
      <c r="Y988" s="325">
        <v>111.26328828321297</v>
      </c>
    </row>
    <row r="989" spans="1:25" ht="15">
      <c r="A989" s="323">
        <v>2022</v>
      </c>
      <c r="B989" s="323" t="s">
        <v>507</v>
      </c>
      <c r="C989" s="323" t="s">
        <v>145</v>
      </c>
      <c r="D989" s="323" t="s">
        <v>149</v>
      </c>
      <c r="E989" s="323" t="s">
        <v>291</v>
      </c>
      <c r="F989" s="323" t="s">
        <v>147</v>
      </c>
      <c r="G989" s="323" t="s">
        <v>161</v>
      </c>
      <c r="H989" s="235">
        <v>130.86294087734592</v>
      </c>
      <c r="I989" s="235">
        <v>0</v>
      </c>
      <c r="J989" s="325">
        <v>130.86294087734592</v>
      </c>
      <c r="K989" s="235">
        <v>15.599134918870991</v>
      </c>
      <c r="L989" s="235">
        <v>6.0788276989589605</v>
      </c>
      <c r="M989" s="325">
        <v>21.67796261782995</v>
      </c>
      <c r="N989" s="235">
        <v>11.38354769723209</v>
      </c>
      <c r="O989" s="235">
        <v>72.32472257534522</v>
      </c>
      <c r="P989" s="235">
        <v>6.926139643955185</v>
      </c>
      <c r="Q989" s="235">
        <v>5.511827107310172</v>
      </c>
      <c r="R989" s="235">
        <v>24.76702906143693</v>
      </c>
      <c r="S989" s="235">
        <v>24.748406433121485</v>
      </c>
      <c r="T989" s="235">
        <v>29.097977270659822</v>
      </c>
      <c r="U989" s="235">
        <v>10.49821833269145</v>
      </c>
      <c r="V989" s="325">
        <v>185.25786812175232</v>
      </c>
      <c r="W989" s="325">
        <v>337.7987716169282</v>
      </c>
      <c r="X989" s="235">
        <v>37.83888807906822</v>
      </c>
      <c r="Y989" s="325">
        <v>375.63765969599643</v>
      </c>
    </row>
    <row r="990" spans="1:25" ht="15">
      <c r="A990" s="323">
        <v>2022</v>
      </c>
      <c r="B990" s="323" t="s">
        <v>507</v>
      </c>
      <c r="C990" s="323" t="s">
        <v>145</v>
      </c>
      <c r="D990" s="323" t="s">
        <v>155</v>
      </c>
      <c r="E990" s="323" t="s">
        <v>292</v>
      </c>
      <c r="F990" s="323" t="s">
        <v>147</v>
      </c>
      <c r="G990" s="323" t="s">
        <v>162</v>
      </c>
      <c r="H990" s="235">
        <v>466.31872814667</v>
      </c>
      <c r="I990" s="235">
        <v>0</v>
      </c>
      <c r="J990" s="325">
        <v>466.31872814667</v>
      </c>
      <c r="K990" s="235">
        <v>17.510437304668173</v>
      </c>
      <c r="L990" s="235">
        <v>22.86411986284159</v>
      </c>
      <c r="M990" s="325">
        <v>40.374557167509764</v>
      </c>
      <c r="N990" s="235">
        <v>17.783417244632766</v>
      </c>
      <c r="O990" s="235">
        <v>55.84263840659602</v>
      </c>
      <c r="P990" s="235">
        <v>9.460066932310724</v>
      </c>
      <c r="Q990" s="235">
        <v>5.140300784584752</v>
      </c>
      <c r="R990" s="235">
        <v>27.852334078522922</v>
      </c>
      <c r="S990" s="235">
        <v>29.12910993901998</v>
      </c>
      <c r="T990" s="235">
        <v>36.31191969641385</v>
      </c>
      <c r="U990" s="235">
        <v>13.613829247179591</v>
      </c>
      <c r="V990" s="325">
        <v>195.13361632926058</v>
      </c>
      <c r="W990" s="325">
        <v>701.8269016434404</v>
      </c>
      <c r="X990" s="235">
        <v>78.61588559084781</v>
      </c>
      <c r="Y990" s="325">
        <v>780.4427872342882</v>
      </c>
    </row>
    <row r="991" spans="1:25" ht="15">
      <c r="A991" s="323">
        <v>2022</v>
      </c>
      <c r="B991" s="323" t="s">
        <v>507</v>
      </c>
      <c r="C991" s="323" t="s">
        <v>145</v>
      </c>
      <c r="D991" s="323" t="s">
        <v>155</v>
      </c>
      <c r="E991" s="323" t="s">
        <v>293</v>
      </c>
      <c r="F991" s="323" t="s">
        <v>147</v>
      </c>
      <c r="G991" s="323" t="s">
        <v>163</v>
      </c>
      <c r="H991" s="235">
        <v>3.2614877224740106</v>
      </c>
      <c r="I991" s="235">
        <v>10.923401033143147</v>
      </c>
      <c r="J991" s="325">
        <v>14.184888755617157</v>
      </c>
      <c r="K991" s="235">
        <v>22.232758692273823</v>
      </c>
      <c r="L991" s="235">
        <v>50.995342503097504</v>
      </c>
      <c r="M991" s="325">
        <v>73.22810119537132</v>
      </c>
      <c r="N991" s="235">
        <v>19.951904066778717</v>
      </c>
      <c r="O991" s="235">
        <v>61.14119347362182</v>
      </c>
      <c r="P991" s="235">
        <v>4.229952353957535</v>
      </c>
      <c r="Q991" s="235">
        <v>1.799820245378553</v>
      </c>
      <c r="R991" s="235">
        <v>13.091494847118808</v>
      </c>
      <c r="S991" s="235">
        <v>17.795202366588928</v>
      </c>
      <c r="T991" s="235">
        <v>17.897709080828427</v>
      </c>
      <c r="U991" s="235">
        <v>7.557816039486778</v>
      </c>
      <c r="V991" s="325">
        <v>143.46509247375954</v>
      </c>
      <c r="W991" s="325">
        <v>230.87808242474802</v>
      </c>
      <c r="X991" s="235">
        <v>25.862053550292217</v>
      </c>
      <c r="Y991" s="325">
        <v>256.74013597504023</v>
      </c>
    </row>
    <row r="992" spans="1:25" ht="15">
      <c r="A992" s="323">
        <v>2022</v>
      </c>
      <c r="B992" s="323" t="s">
        <v>507</v>
      </c>
      <c r="C992" s="323" t="s">
        <v>145</v>
      </c>
      <c r="D992" s="323" t="s">
        <v>155</v>
      </c>
      <c r="E992" s="323" t="s">
        <v>294</v>
      </c>
      <c r="F992" s="323" t="s">
        <v>147</v>
      </c>
      <c r="G992" s="323" t="s">
        <v>164</v>
      </c>
      <c r="H992" s="235">
        <v>33.5434092561671</v>
      </c>
      <c r="I992" s="235">
        <v>0</v>
      </c>
      <c r="J992" s="325">
        <v>33.5434092561671</v>
      </c>
      <c r="K992" s="235">
        <v>9.425894034787058</v>
      </c>
      <c r="L992" s="235">
        <v>13.492935007189208</v>
      </c>
      <c r="M992" s="325">
        <v>22.918829041976267</v>
      </c>
      <c r="N992" s="235">
        <v>8.195076546025017</v>
      </c>
      <c r="O992" s="235">
        <v>11.839892469782644</v>
      </c>
      <c r="P992" s="235">
        <v>2.8802714292582587</v>
      </c>
      <c r="Q992" s="235">
        <v>1.4743923441703353</v>
      </c>
      <c r="R992" s="235">
        <v>12.995367398692641</v>
      </c>
      <c r="S992" s="235">
        <v>9.708962603291907</v>
      </c>
      <c r="T992" s="235">
        <v>18.993578686727137</v>
      </c>
      <c r="U992" s="235">
        <v>5.192727975303525</v>
      </c>
      <c r="V992" s="325">
        <v>71.28026945325146</v>
      </c>
      <c r="W992" s="325">
        <v>127.74250775139484</v>
      </c>
      <c r="X992" s="235">
        <v>14.309212643395842</v>
      </c>
      <c r="Y992" s="325">
        <v>142.0517203947907</v>
      </c>
    </row>
    <row r="993" spans="1:25" ht="15">
      <c r="A993" s="323">
        <v>2022</v>
      </c>
      <c r="B993" s="323" t="s">
        <v>507</v>
      </c>
      <c r="C993" s="323" t="s">
        <v>145</v>
      </c>
      <c r="D993" s="323" t="s">
        <v>155</v>
      </c>
      <c r="E993" s="323" t="s">
        <v>295</v>
      </c>
      <c r="F993" s="323" t="s">
        <v>147</v>
      </c>
      <c r="G993" s="323" t="s">
        <v>165</v>
      </c>
      <c r="H993" s="235">
        <v>55.49838404926012</v>
      </c>
      <c r="I993" s="235">
        <v>0</v>
      </c>
      <c r="J993" s="325">
        <v>55.49838404926012</v>
      </c>
      <c r="K993" s="235">
        <v>2.56168233437155</v>
      </c>
      <c r="L993" s="235">
        <v>9.165964418704135</v>
      </c>
      <c r="M993" s="325">
        <v>11.727646753075685</v>
      </c>
      <c r="N993" s="235">
        <v>11.169857957277063</v>
      </c>
      <c r="O993" s="235">
        <v>13.107131252362903</v>
      </c>
      <c r="P993" s="235">
        <v>3.6432073530651823</v>
      </c>
      <c r="Q993" s="235">
        <v>1.6582454318410638</v>
      </c>
      <c r="R993" s="235">
        <v>11.725926151353205</v>
      </c>
      <c r="S993" s="235">
        <v>12.605178428384725</v>
      </c>
      <c r="T993" s="235">
        <v>27.1502763252693</v>
      </c>
      <c r="U993" s="235">
        <v>5.9940530266725105</v>
      </c>
      <c r="V993" s="325">
        <v>87.05387592622594</v>
      </c>
      <c r="W993" s="325">
        <v>154.27990672856174</v>
      </c>
      <c r="X993" s="235">
        <v>17.281827567364015</v>
      </c>
      <c r="Y993" s="325">
        <v>171.56173429592576</v>
      </c>
    </row>
    <row r="994" spans="1:25" ht="15">
      <c r="A994" s="323">
        <v>2022</v>
      </c>
      <c r="B994" s="323" t="s">
        <v>507</v>
      </c>
      <c r="C994" s="323" t="s">
        <v>145</v>
      </c>
      <c r="D994" s="323" t="s">
        <v>153</v>
      </c>
      <c r="E994" s="323" t="s">
        <v>296</v>
      </c>
      <c r="F994" s="323" t="s">
        <v>147</v>
      </c>
      <c r="G994" s="323" t="s">
        <v>166</v>
      </c>
      <c r="H994" s="235">
        <v>160.88323984083596</v>
      </c>
      <c r="I994" s="235">
        <v>90.65491153140627</v>
      </c>
      <c r="J994" s="325">
        <v>251.53815137224223</v>
      </c>
      <c r="K994" s="235">
        <v>12.95880614292404</v>
      </c>
      <c r="L994" s="235">
        <v>13.493829539612175</v>
      </c>
      <c r="M994" s="325">
        <v>26.452635682536215</v>
      </c>
      <c r="N994" s="235">
        <v>12.457329411201995</v>
      </c>
      <c r="O994" s="235">
        <v>47.498600912966815</v>
      </c>
      <c r="P994" s="235">
        <v>7.481609572770704</v>
      </c>
      <c r="Q994" s="235">
        <v>6.678163870825033</v>
      </c>
      <c r="R994" s="235">
        <v>24.637653304385292</v>
      </c>
      <c r="S994" s="235">
        <v>23.208791559091654</v>
      </c>
      <c r="T994" s="235">
        <v>41.58716018661641</v>
      </c>
      <c r="U994" s="235">
        <v>16.841393055723085</v>
      </c>
      <c r="V994" s="325">
        <v>180.39070187358098</v>
      </c>
      <c r="W994" s="325">
        <v>458.38148892835943</v>
      </c>
      <c r="X994" s="235">
        <v>51.34608919403081</v>
      </c>
      <c r="Y994" s="325">
        <v>509.72757812239024</v>
      </c>
    </row>
    <row r="995" spans="1:25" ht="15">
      <c r="A995" s="323">
        <v>2022</v>
      </c>
      <c r="B995" s="323" t="s">
        <v>507</v>
      </c>
      <c r="C995" s="323" t="s">
        <v>145</v>
      </c>
      <c r="D995" s="323" t="s">
        <v>155</v>
      </c>
      <c r="E995" s="323" t="s">
        <v>297</v>
      </c>
      <c r="F995" s="323" t="s">
        <v>147</v>
      </c>
      <c r="G995" s="323" t="s">
        <v>167</v>
      </c>
      <c r="H995" s="235">
        <v>105.3566640069629</v>
      </c>
      <c r="I995" s="235">
        <v>59.98850236707251</v>
      </c>
      <c r="J995" s="325">
        <v>165.34516637403541</v>
      </c>
      <c r="K995" s="235">
        <v>18.42791425341465</v>
      </c>
      <c r="L995" s="235">
        <v>10.182043472487194</v>
      </c>
      <c r="M995" s="325">
        <v>28.609957725901843</v>
      </c>
      <c r="N995" s="235">
        <v>17.77683313951413</v>
      </c>
      <c r="O995" s="235">
        <v>74.95362884367918</v>
      </c>
      <c r="P995" s="235">
        <v>12.593017938156725</v>
      </c>
      <c r="Q995" s="235">
        <v>8.513293361999557</v>
      </c>
      <c r="R995" s="235">
        <v>45.794013277061744</v>
      </c>
      <c r="S995" s="235">
        <v>34.895810392909745</v>
      </c>
      <c r="T995" s="235">
        <v>53.201620757948135</v>
      </c>
      <c r="U995" s="235">
        <v>20.5597170591155</v>
      </c>
      <c r="V995" s="325">
        <v>268.2879347703847</v>
      </c>
      <c r="W995" s="325">
        <v>462.243058870322</v>
      </c>
      <c r="X995" s="235">
        <v>51.77864705131372</v>
      </c>
      <c r="Y995" s="325">
        <v>514.0217059216357</v>
      </c>
    </row>
    <row r="996" spans="1:25" ht="15">
      <c r="A996" s="323">
        <v>2022</v>
      </c>
      <c r="B996" s="323" t="s">
        <v>507</v>
      </c>
      <c r="C996" s="323" t="s">
        <v>145</v>
      </c>
      <c r="D996" s="323" t="s">
        <v>155</v>
      </c>
      <c r="E996" s="323" t="s">
        <v>298</v>
      </c>
      <c r="F996" s="323" t="s">
        <v>147</v>
      </c>
      <c r="G996" s="323" t="s">
        <v>168</v>
      </c>
      <c r="H996" s="235">
        <v>135.16635958726786</v>
      </c>
      <c r="I996" s="235">
        <v>0</v>
      </c>
      <c r="J996" s="325">
        <v>135.16635958726786</v>
      </c>
      <c r="K996" s="235">
        <v>17.978951310595818</v>
      </c>
      <c r="L996" s="235">
        <v>18.189654089791553</v>
      </c>
      <c r="M996" s="325">
        <v>36.16860540038737</v>
      </c>
      <c r="N996" s="235">
        <v>17.131121792899968</v>
      </c>
      <c r="O996" s="235">
        <v>48.40641752137178</v>
      </c>
      <c r="P996" s="235">
        <v>8.544332216773293</v>
      </c>
      <c r="Q996" s="235">
        <v>6.1690516950042475</v>
      </c>
      <c r="R996" s="235">
        <v>27.40283905025538</v>
      </c>
      <c r="S996" s="235">
        <v>23.955913176487023</v>
      </c>
      <c r="T996" s="235">
        <v>32.456347877756805</v>
      </c>
      <c r="U996" s="235">
        <v>14.070789629121931</v>
      </c>
      <c r="V996" s="325">
        <v>178.1368129596704</v>
      </c>
      <c r="W996" s="325">
        <v>349.4717779473257</v>
      </c>
      <c r="X996" s="235">
        <v>39.146452277623254</v>
      </c>
      <c r="Y996" s="325">
        <v>388.61823022494895</v>
      </c>
    </row>
    <row r="997" spans="1:25" ht="15">
      <c r="A997" s="323">
        <v>2022</v>
      </c>
      <c r="B997" s="323" t="s">
        <v>507</v>
      </c>
      <c r="C997" s="323" t="s">
        <v>145</v>
      </c>
      <c r="D997" s="323" t="s">
        <v>155</v>
      </c>
      <c r="E997" s="323" t="s">
        <v>299</v>
      </c>
      <c r="F997" s="323" t="s">
        <v>147</v>
      </c>
      <c r="G997" s="323" t="s">
        <v>169</v>
      </c>
      <c r="H997" s="235">
        <v>33.33267347703695</v>
      </c>
      <c r="I997" s="235">
        <v>25.14670482833614</v>
      </c>
      <c r="J997" s="325">
        <v>58.47937830537309</v>
      </c>
      <c r="K997" s="235">
        <v>4.398607367855308</v>
      </c>
      <c r="L997" s="235">
        <v>4.1337477626900965</v>
      </c>
      <c r="M997" s="325">
        <v>8.532355130545405</v>
      </c>
      <c r="N997" s="235">
        <v>13.99559301480405</v>
      </c>
      <c r="O997" s="235">
        <v>11.940725435189549</v>
      </c>
      <c r="P997" s="235">
        <v>2.7714022782654086</v>
      </c>
      <c r="Q997" s="235">
        <v>2.178244085468865</v>
      </c>
      <c r="R997" s="235">
        <v>10.279088005976876</v>
      </c>
      <c r="S997" s="235">
        <v>11.18711409797339</v>
      </c>
      <c r="T997" s="235">
        <v>19.74904389029586</v>
      </c>
      <c r="U997" s="235">
        <v>4.991165344407503</v>
      </c>
      <c r="V997" s="325">
        <v>77.0923761523815</v>
      </c>
      <c r="W997" s="325">
        <v>144.1041095883</v>
      </c>
      <c r="X997" s="235">
        <v>16.141974845986116</v>
      </c>
      <c r="Y997" s="325">
        <v>160.2460844342861</v>
      </c>
    </row>
    <row r="998" spans="1:25" ht="15">
      <c r="A998" s="323">
        <v>2022</v>
      </c>
      <c r="B998" s="323" t="s">
        <v>507</v>
      </c>
      <c r="C998" s="323" t="s">
        <v>145</v>
      </c>
      <c r="D998" s="323" t="s">
        <v>146</v>
      </c>
      <c r="E998" s="323" t="s">
        <v>300</v>
      </c>
      <c r="F998" s="323" t="s">
        <v>147</v>
      </c>
      <c r="G998" s="323" t="s">
        <v>170</v>
      </c>
      <c r="H998" s="235">
        <v>8.720697721815476</v>
      </c>
      <c r="I998" s="235">
        <v>32.880562839403275</v>
      </c>
      <c r="J998" s="325">
        <v>41.60126056121875</v>
      </c>
      <c r="K998" s="235">
        <v>5.472608425731034</v>
      </c>
      <c r="L998" s="235">
        <v>4.004627705548012</v>
      </c>
      <c r="M998" s="325">
        <v>9.477236131279046</v>
      </c>
      <c r="N998" s="235">
        <v>15.15180310180124</v>
      </c>
      <c r="O998" s="235">
        <v>22.75159240310006</v>
      </c>
      <c r="P998" s="235">
        <v>6.650000382784066</v>
      </c>
      <c r="Q998" s="235">
        <v>1.997551772363727</v>
      </c>
      <c r="R998" s="235">
        <v>17.02518287654308</v>
      </c>
      <c r="S998" s="235">
        <v>17.990853137560453</v>
      </c>
      <c r="T998" s="235">
        <v>18.561791603094868</v>
      </c>
      <c r="U998" s="235">
        <v>10.50702212277899</v>
      </c>
      <c r="V998" s="325">
        <v>110.63579740002648</v>
      </c>
      <c r="W998" s="325">
        <v>161.71429409252426</v>
      </c>
      <c r="X998" s="235">
        <v>18.114598361807367</v>
      </c>
      <c r="Y998" s="325">
        <v>179.82889245433162</v>
      </c>
    </row>
    <row r="999" spans="1:25" ht="15">
      <c r="A999" s="323">
        <v>2022</v>
      </c>
      <c r="B999" s="323" t="s">
        <v>507</v>
      </c>
      <c r="C999" s="323" t="s">
        <v>145</v>
      </c>
      <c r="D999" s="323" t="s">
        <v>153</v>
      </c>
      <c r="E999" s="323" t="s">
        <v>301</v>
      </c>
      <c r="F999" s="323" t="s">
        <v>147</v>
      </c>
      <c r="G999" s="323" t="s">
        <v>171</v>
      </c>
      <c r="H999" s="235">
        <v>996.4782586004643</v>
      </c>
      <c r="I999" s="235">
        <v>0</v>
      </c>
      <c r="J999" s="325">
        <v>996.4782586004643</v>
      </c>
      <c r="K999" s="235">
        <v>27.166931677810858</v>
      </c>
      <c r="L999" s="235">
        <v>56.175868360327634</v>
      </c>
      <c r="M999" s="325">
        <v>83.34280003813849</v>
      </c>
      <c r="N999" s="235">
        <v>49.76570412383703</v>
      </c>
      <c r="O999" s="235">
        <v>61.75574046416502</v>
      </c>
      <c r="P999" s="235">
        <v>12.935135731298539</v>
      </c>
      <c r="Q999" s="235">
        <v>11.559531589850986</v>
      </c>
      <c r="R999" s="235">
        <v>39.52349320896796</v>
      </c>
      <c r="S999" s="235">
        <v>45.658096797499724</v>
      </c>
      <c r="T999" s="235">
        <v>72.81504670850792</v>
      </c>
      <c r="U999" s="235">
        <v>23.31232477131536</v>
      </c>
      <c r="V999" s="325">
        <v>317.3250733954426</v>
      </c>
      <c r="W999" s="325">
        <v>1397.1461320340454</v>
      </c>
      <c r="X999" s="235">
        <v>156.5028074764319</v>
      </c>
      <c r="Y999" s="325">
        <v>1553.6489395104772</v>
      </c>
    </row>
    <row r="1000" spans="1:25" ht="15">
      <c r="A1000" s="323">
        <v>2022</v>
      </c>
      <c r="B1000" s="323" t="s">
        <v>507</v>
      </c>
      <c r="C1000" s="323" t="s">
        <v>145</v>
      </c>
      <c r="D1000" s="323" t="s">
        <v>155</v>
      </c>
      <c r="E1000" s="323" t="s">
        <v>302</v>
      </c>
      <c r="F1000" s="323" t="s">
        <v>147</v>
      </c>
      <c r="G1000" s="323" t="s">
        <v>172</v>
      </c>
      <c r="H1000" s="235">
        <v>176.3310758893639</v>
      </c>
      <c r="I1000" s="235">
        <v>109.98326435592264</v>
      </c>
      <c r="J1000" s="325">
        <v>286.31434024528653</v>
      </c>
      <c r="K1000" s="235">
        <v>7.971724035872804</v>
      </c>
      <c r="L1000" s="235">
        <v>13.569023332064361</v>
      </c>
      <c r="M1000" s="325">
        <v>21.540747367937165</v>
      </c>
      <c r="N1000" s="235">
        <v>5.612002401056701</v>
      </c>
      <c r="O1000" s="235">
        <v>13.502711391311875</v>
      </c>
      <c r="P1000" s="235">
        <v>3.772518253951417</v>
      </c>
      <c r="Q1000" s="235">
        <v>1.7617060766072754</v>
      </c>
      <c r="R1000" s="235">
        <v>14.69361378779819</v>
      </c>
      <c r="S1000" s="235">
        <v>11.632137545097558</v>
      </c>
      <c r="T1000" s="235">
        <v>20.83413735636138</v>
      </c>
      <c r="U1000" s="235">
        <v>8.18074509791859</v>
      </c>
      <c r="V1000" s="325">
        <v>79.989571910103</v>
      </c>
      <c r="W1000" s="325">
        <v>387.8446595233267</v>
      </c>
      <c r="X1000" s="235">
        <v>43.4448313518735</v>
      </c>
      <c r="Y1000" s="325">
        <v>431.2894908752002</v>
      </c>
    </row>
    <row r="1001" spans="1:25" ht="15">
      <c r="A1001" s="323">
        <v>2022</v>
      </c>
      <c r="B1001" s="323" t="s">
        <v>507</v>
      </c>
      <c r="C1001" s="323" t="s">
        <v>145</v>
      </c>
      <c r="D1001" s="323" t="s">
        <v>146</v>
      </c>
      <c r="E1001" s="323" t="s">
        <v>303</v>
      </c>
      <c r="F1001" s="323" t="s">
        <v>147</v>
      </c>
      <c r="G1001" s="323" t="s">
        <v>173</v>
      </c>
      <c r="H1001" s="235">
        <v>30.065769910379988</v>
      </c>
      <c r="I1001" s="235">
        <v>64.16444795937825</v>
      </c>
      <c r="J1001" s="325">
        <v>94.23021786975823</v>
      </c>
      <c r="K1001" s="235">
        <v>9.327101635633412</v>
      </c>
      <c r="L1001" s="235">
        <v>8.676439112836317</v>
      </c>
      <c r="M1001" s="325">
        <v>18.003540748469728</v>
      </c>
      <c r="N1001" s="235">
        <v>12.760181502739512</v>
      </c>
      <c r="O1001" s="235">
        <v>52.27508675485971</v>
      </c>
      <c r="P1001" s="235">
        <v>6.642523311988144</v>
      </c>
      <c r="Q1001" s="235">
        <v>3.0546477191988397</v>
      </c>
      <c r="R1001" s="235">
        <v>21.55004315422271</v>
      </c>
      <c r="S1001" s="235">
        <v>26.468373750430533</v>
      </c>
      <c r="T1001" s="235">
        <v>36.92555889312796</v>
      </c>
      <c r="U1001" s="235">
        <v>10.225902748093256</v>
      </c>
      <c r="V1001" s="325">
        <v>169.90231783466066</v>
      </c>
      <c r="W1001" s="325">
        <v>282.13607645288863</v>
      </c>
      <c r="X1001" s="235">
        <v>31.603772177344684</v>
      </c>
      <c r="Y1001" s="325">
        <v>313.7398486302333</v>
      </c>
    </row>
    <row r="1002" spans="1:25" ht="15">
      <c r="A1002" s="323">
        <v>2022</v>
      </c>
      <c r="B1002" s="323" t="s">
        <v>507</v>
      </c>
      <c r="C1002" s="323" t="s">
        <v>174</v>
      </c>
      <c r="D1002" s="323" t="s">
        <v>175</v>
      </c>
      <c r="E1002" s="323" t="s">
        <v>304</v>
      </c>
      <c r="F1002" s="323" t="s">
        <v>176</v>
      </c>
      <c r="G1002" s="323" t="s">
        <v>177</v>
      </c>
      <c r="H1002" s="235">
        <v>766.2338176363355</v>
      </c>
      <c r="I1002" s="235">
        <v>460.56802905402355</v>
      </c>
      <c r="J1002" s="325">
        <v>1226.801846690359</v>
      </c>
      <c r="K1002" s="235">
        <v>154.26593369429378</v>
      </c>
      <c r="L1002" s="235">
        <v>138.30622655247436</v>
      </c>
      <c r="M1002" s="325">
        <v>292.57216024676814</v>
      </c>
      <c r="N1002" s="235">
        <v>149.4101529276673</v>
      </c>
      <c r="O1002" s="235">
        <v>713.0666543922912</v>
      </c>
      <c r="P1002" s="235">
        <v>87.10469080239832</v>
      </c>
      <c r="Q1002" s="235">
        <v>75.61926019871298</v>
      </c>
      <c r="R1002" s="235">
        <v>148.42610990779093</v>
      </c>
      <c r="S1002" s="235">
        <v>294.463704244675</v>
      </c>
      <c r="T1002" s="235">
        <v>493.146573934159</v>
      </c>
      <c r="U1002" s="235">
        <v>111.71708182939597</v>
      </c>
      <c r="V1002" s="325">
        <v>2072.954228237091</v>
      </c>
      <c r="W1002" s="325">
        <v>3592.3282351742178</v>
      </c>
      <c r="X1002" s="235">
        <v>402.3984616148379</v>
      </c>
      <c r="Y1002" s="325">
        <v>3994.7266967890555</v>
      </c>
    </row>
    <row r="1003" spans="1:25" ht="15">
      <c r="A1003" s="323">
        <v>2022</v>
      </c>
      <c r="B1003" s="323" t="s">
        <v>507</v>
      </c>
      <c r="C1003" s="323" t="s">
        <v>174</v>
      </c>
      <c r="D1003" s="323" t="s">
        <v>178</v>
      </c>
      <c r="E1003" s="323" t="s">
        <v>305</v>
      </c>
      <c r="F1003" s="323" t="s">
        <v>176</v>
      </c>
      <c r="G1003" s="323" t="s">
        <v>179</v>
      </c>
      <c r="H1003" s="235">
        <v>81.93168628562955</v>
      </c>
      <c r="I1003" s="235">
        <v>0</v>
      </c>
      <c r="J1003" s="325">
        <v>81.93168628562955</v>
      </c>
      <c r="K1003" s="235">
        <v>3.7501964045258456</v>
      </c>
      <c r="L1003" s="235">
        <v>19.645391153820498</v>
      </c>
      <c r="M1003" s="325">
        <v>23.395587558346342</v>
      </c>
      <c r="N1003" s="235">
        <v>19.739943342756806</v>
      </c>
      <c r="O1003" s="235">
        <v>84.70735866659265</v>
      </c>
      <c r="P1003" s="235">
        <v>11.865880513439018</v>
      </c>
      <c r="Q1003" s="235">
        <v>5.794707839566982</v>
      </c>
      <c r="R1003" s="235">
        <v>20.77124277557764</v>
      </c>
      <c r="S1003" s="235">
        <v>35.48547473114296</v>
      </c>
      <c r="T1003" s="235">
        <v>82.51853932039197</v>
      </c>
      <c r="U1003" s="235">
        <v>16.175726861212947</v>
      </c>
      <c r="V1003" s="325">
        <v>277.0588740506809</v>
      </c>
      <c r="W1003" s="325">
        <v>382.3861478946568</v>
      </c>
      <c r="X1003" s="235">
        <v>42.83339037591354</v>
      </c>
      <c r="Y1003" s="325">
        <v>425.21953827057035</v>
      </c>
    </row>
    <row r="1004" spans="1:25" ht="15">
      <c r="A1004" s="323">
        <v>2022</v>
      </c>
      <c r="B1004" s="323" t="s">
        <v>507</v>
      </c>
      <c r="C1004" s="323" t="s">
        <v>174</v>
      </c>
      <c r="D1004" s="323" t="s">
        <v>175</v>
      </c>
      <c r="E1004" s="323" t="s">
        <v>306</v>
      </c>
      <c r="F1004" s="323" t="s">
        <v>176</v>
      </c>
      <c r="G1004" s="323" t="s">
        <v>180</v>
      </c>
      <c r="H1004" s="235">
        <v>1068.074791338678</v>
      </c>
      <c r="I1004" s="235">
        <v>0</v>
      </c>
      <c r="J1004" s="325">
        <v>1068.074791338678</v>
      </c>
      <c r="K1004" s="235">
        <v>70.37086031845644</v>
      </c>
      <c r="L1004" s="235">
        <v>30.183950824892648</v>
      </c>
      <c r="M1004" s="325">
        <v>100.55481114334908</v>
      </c>
      <c r="N1004" s="235">
        <v>58.798801050904785</v>
      </c>
      <c r="O1004" s="235">
        <v>184.45902645056344</v>
      </c>
      <c r="P1004" s="235">
        <v>28.869446706300923</v>
      </c>
      <c r="Q1004" s="235">
        <v>14.513666473742184</v>
      </c>
      <c r="R1004" s="235">
        <v>55.81603332117683</v>
      </c>
      <c r="S1004" s="235">
        <v>83.42860593531056</v>
      </c>
      <c r="T1004" s="235">
        <v>121.9592372301383</v>
      </c>
      <c r="U1004" s="235">
        <v>34.923746422809096</v>
      </c>
      <c r="V1004" s="325">
        <v>582.7685635909462</v>
      </c>
      <c r="W1004" s="325">
        <v>1751.3981660729733</v>
      </c>
      <c r="X1004" s="235">
        <v>196.18472521585542</v>
      </c>
      <c r="Y1004" s="325">
        <v>1947.5828912888287</v>
      </c>
    </row>
    <row r="1005" spans="1:25" ht="15">
      <c r="A1005" s="323">
        <v>2022</v>
      </c>
      <c r="B1005" s="323" t="s">
        <v>507</v>
      </c>
      <c r="C1005" s="323" t="s">
        <v>174</v>
      </c>
      <c r="D1005" s="323" t="s">
        <v>175</v>
      </c>
      <c r="E1005" s="323" t="s">
        <v>307</v>
      </c>
      <c r="F1005" s="323" t="s">
        <v>176</v>
      </c>
      <c r="G1005" s="323" t="s">
        <v>181</v>
      </c>
      <c r="H1005" s="235">
        <v>352.8924882521816</v>
      </c>
      <c r="I1005" s="235">
        <v>202.97235771763008</v>
      </c>
      <c r="J1005" s="325">
        <v>555.8648459698117</v>
      </c>
      <c r="K1005" s="235">
        <v>28.21335277393823</v>
      </c>
      <c r="L1005" s="235">
        <v>53.34000244404447</v>
      </c>
      <c r="M1005" s="325">
        <v>81.5533552179827</v>
      </c>
      <c r="N1005" s="235">
        <v>65.57983655359182</v>
      </c>
      <c r="O1005" s="235">
        <v>230.2544459405217</v>
      </c>
      <c r="P1005" s="235">
        <v>43.581587335005864</v>
      </c>
      <c r="Q1005" s="235">
        <v>27.76977550576611</v>
      </c>
      <c r="R1005" s="235">
        <v>67.77184290819848</v>
      </c>
      <c r="S1005" s="235">
        <v>94.90244958977753</v>
      </c>
      <c r="T1005" s="235">
        <v>151.79171148789774</v>
      </c>
      <c r="U1005" s="235">
        <v>50.33759854292538</v>
      </c>
      <c r="V1005" s="325">
        <v>731.9892478636846</v>
      </c>
      <c r="W1005" s="325">
        <v>1369.407449051479</v>
      </c>
      <c r="X1005" s="235">
        <v>153.39562944906965</v>
      </c>
      <c r="Y1005" s="325">
        <v>1522.8030785005487</v>
      </c>
    </row>
    <row r="1006" spans="1:25" ht="15">
      <c r="A1006" s="323">
        <v>2022</v>
      </c>
      <c r="B1006" s="323" t="s">
        <v>507</v>
      </c>
      <c r="C1006" s="323" t="s">
        <v>174</v>
      </c>
      <c r="D1006" s="323" t="s">
        <v>182</v>
      </c>
      <c r="E1006" s="323" t="s">
        <v>308</v>
      </c>
      <c r="F1006" s="323" t="s">
        <v>176</v>
      </c>
      <c r="G1006" s="323" t="s">
        <v>183</v>
      </c>
      <c r="H1006" s="235">
        <v>3.5266519984437465</v>
      </c>
      <c r="I1006" s="235">
        <v>0</v>
      </c>
      <c r="J1006" s="325">
        <v>3.5266519984437465</v>
      </c>
      <c r="K1006" s="235">
        <v>0.029897744889926275</v>
      </c>
      <c r="L1006" s="235">
        <v>3.6472194164084635</v>
      </c>
      <c r="M1006" s="325">
        <v>3.6771171612983897</v>
      </c>
      <c r="N1006" s="235">
        <v>27.540572710874795</v>
      </c>
      <c r="O1006" s="235">
        <v>3.8810111723060015</v>
      </c>
      <c r="P1006" s="235">
        <v>0.8396794707789039</v>
      </c>
      <c r="Q1006" s="235">
        <v>0.03926958611783771</v>
      </c>
      <c r="R1006" s="235">
        <v>1.5189734141628086</v>
      </c>
      <c r="S1006" s="235">
        <v>8.877133100177884</v>
      </c>
      <c r="T1006" s="235">
        <v>10.59866002516605</v>
      </c>
      <c r="U1006" s="235">
        <v>1.5141904832183766</v>
      </c>
      <c r="V1006" s="325">
        <v>54.80948996280266</v>
      </c>
      <c r="W1006" s="325">
        <v>62.013259122544795</v>
      </c>
      <c r="X1006" s="235">
        <v>6.946481066595559</v>
      </c>
      <c r="Y1006" s="325">
        <v>68.95974018914035</v>
      </c>
    </row>
    <row r="1007" spans="1:25" ht="15">
      <c r="A1007" s="323">
        <v>2022</v>
      </c>
      <c r="B1007" s="323" t="s">
        <v>507</v>
      </c>
      <c r="C1007" s="323" t="s">
        <v>174</v>
      </c>
      <c r="D1007" s="323" t="s">
        <v>175</v>
      </c>
      <c r="E1007" s="323" t="s">
        <v>309</v>
      </c>
      <c r="F1007" s="323" t="s">
        <v>176</v>
      </c>
      <c r="G1007" s="323" t="s">
        <v>184</v>
      </c>
      <c r="H1007" s="235">
        <v>54.03497340310093</v>
      </c>
      <c r="I1007" s="235">
        <v>46.189630989965956</v>
      </c>
      <c r="J1007" s="325">
        <v>100.22460439306688</v>
      </c>
      <c r="K1007" s="235">
        <v>6.410007336767738</v>
      </c>
      <c r="L1007" s="235">
        <v>9.18038571420896</v>
      </c>
      <c r="M1007" s="325">
        <v>15.590393050976697</v>
      </c>
      <c r="N1007" s="235">
        <v>15.63896701303765</v>
      </c>
      <c r="O1007" s="235">
        <v>49.66387766641879</v>
      </c>
      <c r="P1007" s="235">
        <v>6.184447009357501</v>
      </c>
      <c r="Q1007" s="235">
        <v>3.020813987210484</v>
      </c>
      <c r="R1007" s="235">
        <v>11.893206052523013</v>
      </c>
      <c r="S1007" s="235">
        <v>22.19390080201161</v>
      </c>
      <c r="T1007" s="235">
        <v>49.16743291283692</v>
      </c>
      <c r="U1007" s="235">
        <v>7.78275181304944</v>
      </c>
      <c r="V1007" s="325">
        <v>165.5453972564454</v>
      </c>
      <c r="W1007" s="325">
        <v>281.360394700489</v>
      </c>
      <c r="X1007" s="235">
        <v>31.516883362226935</v>
      </c>
      <c r="Y1007" s="325">
        <v>312.87727806271596</v>
      </c>
    </row>
    <row r="1008" spans="1:25" ht="15">
      <c r="A1008" s="323">
        <v>2022</v>
      </c>
      <c r="B1008" s="323" t="s">
        <v>507</v>
      </c>
      <c r="C1008" s="323" t="s">
        <v>174</v>
      </c>
      <c r="D1008" s="323" t="s">
        <v>178</v>
      </c>
      <c r="E1008" s="323" t="s">
        <v>310</v>
      </c>
      <c r="F1008" s="323" t="s">
        <v>176</v>
      </c>
      <c r="G1008" s="323" t="s">
        <v>185</v>
      </c>
      <c r="H1008" s="235">
        <v>246.35641907752856</v>
      </c>
      <c r="I1008" s="235">
        <v>0</v>
      </c>
      <c r="J1008" s="325">
        <v>246.35641907752856</v>
      </c>
      <c r="K1008" s="235">
        <v>4.890596472547543</v>
      </c>
      <c r="L1008" s="235">
        <v>42.18950488888916</v>
      </c>
      <c r="M1008" s="325">
        <v>47.080101361436704</v>
      </c>
      <c r="N1008" s="235">
        <v>79.56472095089592</v>
      </c>
      <c r="O1008" s="235">
        <v>152.5784878419991</v>
      </c>
      <c r="P1008" s="235">
        <v>15.262909461712951</v>
      </c>
      <c r="Q1008" s="235">
        <v>8.041154007147023</v>
      </c>
      <c r="R1008" s="235">
        <v>30.163375980271596</v>
      </c>
      <c r="S1008" s="235">
        <v>64.54712090771392</v>
      </c>
      <c r="T1008" s="235">
        <v>119.37679801612046</v>
      </c>
      <c r="U1008" s="235">
        <v>21.85040905229559</v>
      </c>
      <c r="V1008" s="325">
        <v>491.38497621815657</v>
      </c>
      <c r="W1008" s="325">
        <v>784.8214966571219</v>
      </c>
      <c r="X1008" s="235">
        <v>87.91261327537475</v>
      </c>
      <c r="Y1008" s="325">
        <v>872.7341099324966</v>
      </c>
    </row>
    <row r="1009" spans="1:25" ht="15">
      <c r="A1009" s="323">
        <v>2022</v>
      </c>
      <c r="B1009" s="323" t="s">
        <v>507</v>
      </c>
      <c r="C1009" s="323" t="s">
        <v>174</v>
      </c>
      <c r="D1009" s="323" t="s">
        <v>178</v>
      </c>
      <c r="E1009" s="323" t="s">
        <v>311</v>
      </c>
      <c r="F1009" s="323" t="s">
        <v>176</v>
      </c>
      <c r="G1009" s="323" t="s">
        <v>186</v>
      </c>
      <c r="H1009" s="235">
        <v>68.99645834899542</v>
      </c>
      <c r="I1009" s="235">
        <v>0</v>
      </c>
      <c r="J1009" s="325">
        <v>68.99645834899542</v>
      </c>
      <c r="K1009" s="235">
        <v>8.887716593308506</v>
      </c>
      <c r="L1009" s="235">
        <v>7.001096011747631</v>
      </c>
      <c r="M1009" s="325">
        <v>15.888812605056136</v>
      </c>
      <c r="N1009" s="235">
        <v>15.226772139710713</v>
      </c>
      <c r="O1009" s="235">
        <v>39.194463475676635</v>
      </c>
      <c r="P1009" s="235">
        <v>7.74512980145807</v>
      </c>
      <c r="Q1009" s="235">
        <v>3.9169191050211016</v>
      </c>
      <c r="R1009" s="235">
        <v>11.225505381572885</v>
      </c>
      <c r="S1009" s="235">
        <v>25.922071465467347</v>
      </c>
      <c r="T1009" s="235">
        <v>68.97197841823736</v>
      </c>
      <c r="U1009" s="235">
        <v>10.432723465218327</v>
      </c>
      <c r="V1009" s="325">
        <v>182.63556325236243</v>
      </c>
      <c r="W1009" s="325">
        <v>267.52083420641395</v>
      </c>
      <c r="X1009" s="235">
        <v>29.966630298569683</v>
      </c>
      <c r="Y1009" s="325">
        <v>297.4874645049836</v>
      </c>
    </row>
    <row r="1010" spans="1:25" ht="15">
      <c r="A1010" s="323">
        <v>2022</v>
      </c>
      <c r="B1010" s="323" t="s">
        <v>507</v>
      </c>
      <c r="C1010" s="323" t="s">
        <v>174</v>
      </c>
      <c r="D1010" s="323" t="s">
        <v>178</v>
      </c>
      <c r="E1010" s="323" t="s">
        <v>312</v>
      </c>
      <c r="F1010" s="323" t="s">
        <v>176</v>
      </c>
      <c r="G1010" s="323" t="s">
        <v>187</v>
      </c>
      <c r="H1010" s="235">
        <v>78.22579856964732</v>
      </c>
      <c r="I1010" s="235">
        <v>0</v>
      </c>
      <c r="J1010" s="325">
        <v>78.22579856964732</v>
      </c>
      <c r="K1010" s="235">
        <v>4.264660776697868</v>
      </c>
      <c r="L1010" s="235">
        <v>18.992523429846408</v>
      </c>
      <c r="M1010" s="325">
        <v>23.257184206544274</v>
      </c>
      <c r="N1010" s="235">
        <v>43.72847326985015</v>
      </c>
      <c r="O1010" s="235">
        <v>73.78535843426607</v>
      </c>
      <c r="P1010" s="235">
        <v>13.500144416151725</v>
      </c>
      <c r="Q1010" s="235">
        <v>5.14803691419108</v>
      </c>
      <c r="R1010" s="235">
        <v>17.319329114503816</v>
      </c>
      <c r="S1010" s="235">
        <v>40.74088572318394</v>
      </c>
      <c r="T1010" s="235">
        <v>83.32140067042005</v>
      </c>
      <c r="U1010" s="235">
        <v>11.241634912713932</v>
      </c>
      <c r="V1010" s="325">
        <v>288.78526345528076</v>
      </c>
      <c r="W1010" s="325">
        <v>390.26824623147235</v>
      </c>
      <c r="X1010" s="235">
        <v>43.716311990362726</v>
      </c>
      <c r="Y1010" s="325">
        <v>433.9845582218351</v>
      </c>
    </row>
    <row r="1011" spans="1:25" ht="15">
      <c r="A1011" s="323">
        <v>2022</v>
      </c>
      <c r="B1011" s="323" t="s">
        <v>507</v>
      </c>
      <c r="C1011" s="323" t="s">
        <v>174</v>
      </c>
      <c r="D1011" s="323" t="s">
        <v>175</v>
      </c>
      <c r="E1011" s="323" t="s">
        <v>313</v>
      </c>
      <c r="F1011" s="323" t="s">
        <v>176</v>
      </c>
      <c r="G1011" s="323" t="s">
        <v>188</v>
      </c>
      <c r="H1011" s="235">
        <v>790.8217089938494</v>
      </c>
      <c r="I1011" s="235">
        <v>449.1131040216144</v>
      </c>
      <c r="J1011" s="325">
        <v>1239.9348130154638</v>
      </c>
      <c r="K1011" s="235">
        <v>73.62403457966838</v>
      </c>
      <c r="L1011" s="235">
        <v>123.26194563152222</v>
      </c>
      <c r="M1011" s="325">
        <v>196.8859802111906</v>
      </c>
      <c r="N1011" s="235">
        <v>124.55356856896327</v>
      </c>
      <c r="O1011" s="235">
        <v>585.1682537034297</v>
      </c>
      <c r="P1011" s="235">
        <v>82.60681740504886</v>
      </c>
      <c r="Q1011" s="235">
        <v>46.21306508127955</v>
      </c>
      <c r="R1011" s="235">
        <v>141.0208551843238</v>
      </c>
      <c r="S1011" s="235">
        <v>257.98679927435666</v>
      </c>
      <c r="T1011" s="235">
        <v>548.8260545557599</v>
      </c>
      <c r="U1011" s="235">
        <v>86.58401140272706</v>
      </c>
      <c r="V1011" s="325">
        <v>1872.9594251758888</v>
      </c>
      <c r="W1011" s="325">
        <v>3309.780218402543</v>
      </c>
      <c r="X1011" s="235">
        <v>370.7485455052841</v>
      </c>
      <c r="Y1011" s="325">
        <v>3680.5287639078274</v>
      </c>
    </row>
    <row r="1012" spans="1:25" ht="15">
      <c r="A1012" s="323">
        <v>2022</v>
      </c>
      <c r="B1012" s="323" t="s">
        <v>507</v>
      </c>
      <c r="C1012" s="323" t="s">
        <v>174</v>
      </c>
      <c r="D1012" s="323" t="s">
        <v>182</v>
      </c>
      <c r="E1012" s="323" t="s">
        <v>314</v>
      </c>
      <c r="F1012" s="323" t="s">
        <v>176</v>
      </c>
      <c r="G1012" s="323" t="s">
        <v>189</v>
      </c>
      <c r="H1012" s="235">
        <v>21.662791903176476</v>
      </c>
      <c r="I1012" s="235">
        <v>0</v>
      </c>
      <c r="J1012" s="325">
        <v>21.662791903176476</v>
      </c>
      <c r="K1012" s="235">
        <v>1.524002055908282</v>
      </c>
      <c r="L1012" s="235">
        <v>5.247201580903283</v>
      </c>
      <c r="M1012" s="325">
        <v>6.771203636811565</v>
      </c>
      <c r="N1012" s="235">
        <v>7.169657951206356</v>
      </c>
      <c r="O1012" s="235">
        <v>21.227946217562707</v>
      </c>
      <c r="P1012" s="235">
        <v>3.0322292301933573</v>
      </c>
      <c r="Q1012" s="235">
        <v>1.0733114517095022</v>
      </c>
      <c r="R1012" s="235">
        <v>5.923593201137947</v>
      </c>
      <c r="S1012" s="235">
        <v>14.116620086918575</v>
      </c>
      <c r="T1012" s="235">
        <v>30.67958420980109</v>
      </c>
      <c r="U1012" s="235">
        <v>4.581788268492285</v>
      </c>
      <c r="V1012" s="325">
        <v>87.80473061702182</v>
      </c>
      <c r="W1012" s="325">
        <v>116.23872615700986</v>
      </c>
      <c r="X1012" s="235">
        <v>13.020604333328901</v>
      </c>
      <c r="Y1012" s="325">
        <v>129.25933049033875</v>
      </c>
    </row>
  </sheetData>
  <autoFilter ref="A4:Y4"/>
  <mergeCells count="2">
    <mergeCell ref="A1:Y1"/>
    <mergeCell ref="A2:Y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12"/>
  <sheetViews>
    <sheetView showGridLines="0" zoomScale="70" zoomScaleNormal="70" workbookViewId="0" topLeftCell="A1">
      <selection activeCell="A1012" sqref="A1012"/>
    </sheetView>
  </sheetViews>
  <sheetFormatPr defaultColWidth="8.8515625" defaultRowHeight="15"/>
  <cols>
    <col min="1" max="1" width="6.00390625" style="0" customWidth="1"/>
    <col min="2" max="2" width="12.8515625" style="0" customWidth="1"/>
    <col min="5" max="5" width="8.7109375" style="0" bestFit="1" customWidth="1"/>
    <col min="6" max="6" width="17.7109375" style="0" customWidth="1"/>
    <col min="7" max="7" width="23.7109375" style="0" bestFit="1" customWidth="1"/>
    <col min="8" max="9" width="7.8515625" style="0" bestFit="1" customWidth="1"/>
    <col min="10" max="10" width="8.00390625" style="0" bestFit="1" customWidth="1"/>
    <col min="11" max="12" width="8.8515625" style="0" bestFit="1" customWidth="1"/>
    <col min="13" max="13" width="9.00390625" style="0" bestFit="1" customWidth="1"/>
    <col min="14" max="14" width="19.7109375" style="0" bestFit="1" customWidth="1"/>
    <col min="15" max="15" width="17.28125" style="0" bestFit="1" customWidth="1"/>
    <col min="16" max="17" width="7.8515625" style="0" bestFit="1" customWidth="1"/>
    <col min="18" max="18" width="8.8515625" style="0" bestFit="1" customWidth="1"/>
    <col min="19" max="19" width="11.7109375" style="0" customWidth="1"/>
    <col min="20" max="20" width="17.28125" style="0" bestFit="1" customWidth="1"/>
    <col min="21" max="21" width="27.7109375" style="0" bestFit="1" customWidth="1"/>
    <col min="22" max="22" width="9.00390625" style="0" bestFit="1" customWidth="1"/>
    <col min="23" max="23" width="10.00390625" style="0" bestFit="1" customWidth="1"/>
    <col min="24" max="24" width="8.8515625" style="0" bestFit="1" customWidth="1"/>
    <col min="25" max="25" width="10.00390625" style="0" bestFit="1" customWidth="1"/>
  </cols>
  <sheetData>
    <row r="1" spans="1:25" ht="18.75">
      <c r="A1" s="474" t="s">
        <v>499</v>
      </c>
      <c r="B1" s="474"/>
      <c r="C1" s="474"/>
      <c r="D1" s="474"/>
      <c r="E1" s="474"/>
      <c r="F1" s="474"/>
      <c r="G1" s="474"/>
      <c r="H1" s="474"/>
      <c r="I1" s="474"/>
      <c r="J1" s="474"/>
      <c r="K1" s="474"/>
      <c r="L1" s="474"/>
      <c r="M1" s="474"/>
      <c r="N1" s="474"/>
      <c r="O1" s="474"/>
      <c r="P1" s="474"/>
      <c r="Q1" s="474"/>
      <c r="R1" s="474"/>
      <c r="S1" s="474"/>
      <c r="T1" s="474"/>
      <c r="U1" s="474"/>
      <c r="V1" s="474"/>
      <c r="W1" s="474"/>
      <c r="X1" s="474"/>
      <c r="Y1" s="474"/>
    </row>
    <row r="2" spans="1:25" ht="36" customHeight="1">
      <c r="A2" s="475" t="s">
        <v>509</v>
      </c>
      <c r="B2" s="475"/>
      <c r="C2" s="475"/>
      <c r="D2" s="475"/>
      <c r="E2" s="475"/>
      <c r="F2" s="475"/>
      <c r="G2" s="475"/>
      <c r="H2" s="475"/>
      <c r="I2" s="475"/>
      <c r="J2" s="475"/>
      <c r="K2" s="475"/>
      <c r="L2" s="475"/>
      <c r="M2" s="475"/>
      <c r="N2" s="475"/>
      <c r="O2" s="475"/>
      <c r="P2" s="475"/>
      <c r="Q2" s="475"/>
      <c r="R2" s="475"/>
      <c r="S2" s="475"/>
      <c r="T2" s="475"/>
      <c r="U2" s="475"/>
      <c r="V2" s="475"/>
      <c r="W2" s="475"/>
      <c r="X2" s="475"/>
      <c r="Y2" s="475"/>
    </row>
    <row r="3" ht="15.75" thickBot="1"/>
    <row r="4" spans="1:25" ht="153" customHeight="1">
      <c r="A4" s="333" t="s">
        <v>0</v>
      </c>
      <c r="B4" s="334" t="s">
        <v>1</v>
      </c>
      <c r="C4" s="334" t="s">
        <v>2</v>
      </c>
      <c r="D4" s="334" t="s">
        <v>3</v>
      </c>
      <c r="E4" s="334" t="s">
        <v>4</v>
      </c>
      <c r="F4" s="334" t="s">
        <v>5</v>
      </c>
      <c r="G4" s="334" t="s">
        <v>6</v>
      </c>
      <c r="H4" s="335" t="s">
        <v>7</v>
      </c>
      <c r="I4" s="335" t="s">
        <v>8</v>
      </c>
      <c r="J4" s="335" t="s">
        <v>9</v>
      </c>
      <c r="K4" s="335" t="s">
        <v>10</v>
      </c>
      <c r="L4" s="335" t="s">
        <v>11</v>
      </c>
      <c r="M4" s="335" t="s">
        <v>12</v>
      </c>
      <c r="N4" s="335" t="s">
        <v>13</v>
      </c>
      <c r="O4" s="335" t="s">
        <v>14</v>
      </c>
      <c r="P4" s="335" t="s">
        <v>15</v>
      </c>
      <c r="Q4" s="335" t="s">
        <v>16</v>
      </c>
      <c r="R4" s="335" t="s">
        <v>17</v>
      </c>
      <c r="S4" s="335" t="s">
        <v>18</v>
      </c>
      <c r="T4" s="335" t="s">
        <v>19</v>
      </c>
      <c r="U4" s="335" t="s">
        <v>20</v>
      </c>
      <c r="V4" s="335" t="s">
        <v>21</v>
      </c>
      <c r="W4" s="336" t="s">
        <v>449</v>
      </c>
      <c r="X4" s="335" t="s">
        <v>348</v>
      </c>
      <c r="Y4" s="337" t="s">
        <v>450</v>
      </c>
    </row>
    <row r="5" spans="1:26" ht="15">
      <c r="A5" s="338">
        <v>2015</v>
      </c>
      <c r="B5" s="331" t="s">
        <v>507</v>
      </c>
      <c r="C5" s="331"/>
      <c r="D5" s="331"/>
      <c r="E5" s="331"/>
      <c r="F5" s="331"/>
      <c r="G5" s="331" t="s">
        <v>508</v>
      </c>
      <c r="H5" s="332">
        <v>6153.06232861666</v>
      </c>
      <c r="I5" s="332">
        <v>2430.0514517960805</v>
      </c>
      <c r="J5" s="332">
        <v>8583.113780412741</v>
      </c>
      <c r="K5" s="332">
        <v>19852.649523508673</v>
      </c>
      <c r="L5" s="332">
        <v>8573.386269771974</v>
      </c>
      <c r="M5" s="332">
        <v>28426.035793280647</v>
      </c>
      <c r="N5" s="332">
        <v>4920.493276446913</v>
      </c>
      <c r="O5" s="332">
        <v>18733.951378250913</v>
      </c>
      <c r="P5" s="332">
        <v>3382.924851687842</v>
      </c>
      <c r="Q5" s="332">
        <v>5517.180840789355</v>
      </c>
      <c r="R5" s="332">
        <v>9932.802853426572</v>
      </c>
      <c r="S5" s="332">
        <v>10374.548477555927</v>
      </c>
      <c r="T5" s="332">
        <v>12532.151501840759</v>
      </c>
      <c r="U5" s="332">
        <v>2500.073088136868</v>
      </c>
      <c r="V5" s="332">
        <v>67894.12626813515</v>
      </c>
      <c r="W5" s="332">
        <v>104903.27584182854</v>
      </c>
      <c r="X5" s="332">
        <v>10542.981141487051</v>
      </c>
      <c r="Y5" s="327">
        <v>115446.2569833156</v>
      </c>
      <c r="Z5" t="s">
        <v>319</v>
      </c>
    </row>
    <row r="6" spans="1:25" ht="15">
      <c r="A6" s="7">
        <v>2015</v>
      </c>
      <c r="B6" s="5" t="s">
        <v>507</v>
      </c>
      <c r="C6" s="5" t="s">
        <v>22</v>
      </c>
      <c r="D6" s="5" t="s">
        <v>23</v>
      </c>
      <c r="E6" s="5" t="s">
        <v>190</v>
      </c>
      <c r="F6" s="5" t="s">
        <v>24</v>
      </c>
      <c r="G6" s="5" t="s">
        <v>25</v>
      </c>
      <c r="H6" s="10">
        <v>119.6820184033326</v>
      </c>
      <c r="I6" s="10">
        <v>5.634986590104631</v>
      </c>
      <c r="J6" s="332">
        <v>125.31700499343724</v>
      </c>
      <c r="K6" s="10">
        <v>7256.549918724002</v>
      </c>
      <c r="L6" s="10">
        <v>4520.676975107067</v>
      </c>
      <c r="M6" s="332">
        <v>11777.22689383107</v>
      </c>
      <c r="N6" s="10">
        <v>1653.413479418085</v>
      </c>
      <c r="O6" s="10">
        <v>9007.432849556973</v>
      </c>
      <c r="P6" s="10">
        <v>1616.9389720099052</v>
      </c>
      <c r="Q6" s="10">
        <v>4172.897745111014</v>
      </c>
      <c r="R6" s="10">
        <v>5034.017437908581</v>
      </c>
      <c r="S6" s="10">
        <v>4907.4649519085615</v>
      </c>
      <c r="T6" s="10">
        <v>6034.392919425751</v>
      </c>
      <c r="U6" s="10">
        <v>1222.3023498360963</v>
      </c>
      <c r="V6" s="332">
        <v>33648.86070517497</v>
      </c>
      <c r="W6" s="332">
        <v>45551.40460399948</v>
      </c>
      <c r="X6" s="10">
        <v>4578.0038410983825</v>
      </c>
      <c r="Y6" s="327">
        <v>50129.40844509786</v>
      </c>
    </row>
    <row r="7" spans="1:25" ht="15">
      <c r="A7" s="7">
        <v>2015</v>
      </c>
      <c r="B7" s="5" t="s">
        <v>507</v>
      </c>
      <c r="C7" s="5" t="s">
        <v>22</v>
      </c>
      <c r="D7" s="5" t="s">
        <v>26</v>
      </c>
      <c r="E7" s="5" t="s">
        <v>191</v>
      </c>
      <c r="F7" s="5" t="s">
        <v>24</v>
      </c>
      <c r="G7" s="5" t="s">
        <v>27</v>
      </c>
      <c r="H7" s="10">
        <v>87.1501468599511</v>
      </c>
      <c r="I7" s="10">
        <v>2.235544725151229</v>
      </c>
      <c r="J7" s="332">
        <v>89.38569158510234</v>
      </c>
      <c r="K7" s="10">
        <v>332.0220753921437</v>
      </c>
      <c r="L7" s="10">
        <v>40.664886329503766</v>
      </c>
      <c r="M7" s="332">
        <v>372.68696172164744</v>
      </c>
      <c r="N7" s="10">
        <v>92.78047405156138</v>
      </c>
      <c r="O7" s="10">
        <v>74.24220479522428</v>
      </c>
      <c r="P7" s="10">
        <v>12.916094246956543</v>
      </c>
      <c r="Q7" s="10">
        <v>7.4006266940252</v>
      </c>
      <c r="R7" s="10">
        <v>42.842552522967395</v>
      </c>
      <c r="S7" s="10">
        <v>48.21509483003102</v>
      </c>
      <c r="T7" s="10">
        <v>34.88419545592319</v>
      </c>
      <c r="U7" s="10">
        <v>10.199362722056831</v>
      </c>
      <c r="V7" s="332">
        <v>323.4806053187458</v>
      </c>
      <c r="W7" s="332">
        <v>785.5532586254956</v>
      </c>
      <c r="X7" s="10">
        <v>78.94961454005907</v>
      </c>
      <c r="Y7" s="327">
        <v>864.5028731655547</v>
      </c>
    </row>
    <row r="8" spans="1:25" ht="15">
      <c r="A8" s="7">
        <v>2015</v>
      </c>
      <c r="B8" s="5" t="s">
        <v>507</v>
      </c>
      <c r="C8" s="5" t="s">
        <v>22</v>
      </c>
      <c r="D8" s="5" t="s">
        <v>26</v>
      </c>
      <c r="E8" s="5" t="s">
        <v>192</v>
      </c>
      <c r="F8" s="5" t="s">
        <v>24</v>
      </c>
      <c r="G8" s="5" t="s">
        <v>28</v>
      </c>
      <c r="H8" s="10">
        <v>32.86042774985561</v>
      </c>
      <c r="I8" s="10">
        <v>1.3847273861067322</v>
      </c>
      <c r="J8" s="332">
        <v>34.24515513596234</v>
      </c>
      <c r="K8" s="10">
        <v>709.7307603247293</v>
      </c>
      <c r="L8" s="10">
        <v>442.5612067049676</v>
      </c>
      <c r="M8" s="332">
        <v>1152.291967029697</v>
      </c>
      <c r="N8" s="10">
        <v>186.4527417340284</v>
      </c>
      <c r="O8" s="10">
        <v>1066.2356503951914</v>
      </c>
      <c r="P8" s="10">
        <v>245.27910805213486</v>
      </c>
      <c r="Q8" s="10">
        <v>147.35512088211757</v>
      </c>
      <c r="R8" s="10">
        <v>570.6285834753551</v>
      </c>
      <c r="S8" s="10">
        <v>475.14832433753566</v>
      </c>
      <c r="T8" s="10">
        <v>711.0022531616652</v>
      </c>
      <c r="U8" s="10">
        <v>153.50494384773336</v>
      </c>
      <c r="V8" s="332">
        <v>3555.6067258857615</v>
      </c>
      <c r="W8" s="332">
        <v>4742.143848051421</v>
      </c>
      <c r="X8" s="10">
        <v>476.5945845178424</v>
      </c>
      <c r="Y8" s="327">
        <v>5218.738432569263</v>
      </c>
    </row>
    <row r="9" spans="1:25" ht="15">
      <c r="A9" s="7">
        <v>2015</v>
      </c>
      <c r="B9" s="5" t="s">
        <v>507</v>
      </c>
      <c r="C9" s="5" t="s">
        <v>22</v>
      </c>
      <c r="D9" s="5" t="s">
        <v>29</v>
      </c>
      <c r="E9" s="5" t="s">
        <v>193</v>
      </c>
      <c r="F9" s="5" t="s">
        <v>24</v>
      </c>
      <c r="G9" s="5" t="s">
        <v>30</v>
      </c>
      <c r="H9" s="10">
        <v>57.04239061457481</v>
      </c>
      <c r="I9" s="10">
        <v>0</v>
      </c>
      <c r="J9" s="332">
        <v>57.04239061457481</v>
      </c>
      <c r="K9" s="10">
        <v>229.70378326003308</v>
      </c>
      <c r="L9" s="10">
        <v>26.39047535705035</v>
      </c>
      <c r="M9" s="332">
        <v>256.0942586170834</v>
      </c>
      <c r="N9" s="10">
        <v>26.671889355962858</v>
      </c>
      <c r="O9" s="10">
        <v>235.62960169368398</v>
      </c>
      <c r="P9" s="10">
        <v>33.264812260945256</v>
      </c>
      <c r="Q9" s="10">
        <v>22.771150351849343</v>
      </c>
      <c r="R9" s="10">
        <v>84.33993576222443</v>
      </c>
      <c r="S9" s="10">
        <v>73.34805489917935</v>
      </c>
      <c r="T9" s="10">
        <v>84.74256802577094</v>
      </c>
      <c r="U9" s="10">
        <v>16.133317143564955</v>
      </c>
      <c r="V9" s="332">
        <v>576.901329493181</v>
      </c>
      <c r="W9" s="332">
        <v>890.0379787248393</v>
      </c>
      <c r="X9" s="10">
        <v>89.45053002661858</v>
      </c>
      <c r="Y9" s="327">
        <v>979.4885087514579</v>
      </c>
    </row>
    <row r="10" spans="1:25" ht="15">
      <c r="A10" s="7">
        <v>2015</v>
      </c>
      <c r="B10" s="5" t="s">
        <v>507</v>
      </c>
      <c r="C10" s="5" t="s">
        <v>22</v>
      </c>
      <c r="D10" s="5" t="s">
        <v>26</v>
      </c>
      <c r="E10" s="5" t="s">
        <v>194</v>
      </c>
      <c r="F10" s="5" t="s">
        <v>24</v>
      </c>
      <c r="G10" s="5" t="s">
        <v>31</v>
      </c>
      <c r="H10" s="10">
        <v>9.264208192682737</v>
      </c>
      <c r="I10" s="10">
        <v>0</v>
      </c>
      <c r="J10" s="332">
        <v>9.264208192682737</v>
      </c>
      <c r="K10" s="10">
        <v>393.84947086073026</v>
      </c>
      <c r="L10" s="10">
        <v>86.14228462909217</v>
      </c>
      <c r="M10" s="332">
        <v>479.9917554898224</v>
      </c>
      <c r="N10" s="10">
        <v>38.128515741489636</v>
      </c>
      <c r="O10" s="10">
        <v>170.56818393274074</v>
      </c>
      <c r="P10" s="10">
        <v>40.940700346769844</v>
      </c>
      <c r="Q10" s="10">
        <v>20.073552009436057</v>
      </c>
      <c r="R10" s="10">
        <v>111.11344478365751</v>
      </c>
      <c r="S10" s="10">
        <v>87.29125884024016</v>
      </c>
      <c r="T10" s="10">
        <v>72.94342357712391</v>
      </c>
      <c r="U10" s="10">
        <v>21.30489917772939</v>
      </c>
      <c r="V10" s="332">
        <v>562.3639784091872</v>
      </c>
      <c r="W10" s="332">
        <v>1051.6199420916923</v>
      </c>
      <c r="X10" s="10">
        <v>105.68982836018749</v>
      </c>
      <c r="Y10" s="327">
        <v>1157.3097704518798</v>
      </c>
    </row>
    <row r="11" spans="1:25" ht="15">
      <c r="A11" s="7">
        <v>2015</v>
      </c>
      <c r="B11" s="5" t="s">
        <v>507</v>
      </c>
      <c r="C11" s="5" t="s">
        <v>22</v>
      </c>
      <c r="D11" s="5" t="s">
        <v>29</v>
      </c>
      <c r="E11" s="5" t="s">
        <v>195</v>
      </c>
      <c r="F11" s="5" t="s">
        <v>24</v>
      </c>
      <c r="G11" s="5" t="s">
        <v>32</v>
      </c>
      <c r="H11" s="10">
        <v>22.479678372914684</v>
      </c>
      <c r="I11" s="10">
        <v>0</v>
      </c>
      <c r="J11" s="332">
        <v>22.479678372914684</v>
      </c>
      <c r="K11" s="10">
        <v>2453.3019512264786</v>
      </c>
      <c r="L11" s="10">
        <v>318.46624865600916</v>
      </c>
      <c r="M11" s="332">
        <v>2771.768199882488</v>
      </c>
      <c r="N11" s="10">
        <v>242.39040527107537</v>
      </c>
      <c r="O11" s="10">
        <v>1169.6177934877462</v>
      </c>
      <c r="P11" s="10">
        <v>225.28860049987085</v>
      </c>
      <c r="Q11" s="10">
        <v>155.7423150697265</v>
      </c>
      <c r="R11" s="10">
        <v>852.3639708874762</v>
      </c>
      <c r="S11" s="10">
        <v>761.2338062921917</v>
      </c>
      <c r="T11" s="10">
        <v>574.1859762964777</v>
      </c>
      <c r="U11" s="10">
        <v>246.63438317825234</v>
      </c>
      <c r="V11" s="332">
        <v>4227.457250982817</v>
      </c>
      <c r="W11" s="332">
        <v>7021.705129238218</v>
      </c>
      <c r="X11" s="10">
        <v>705.6948810180386</v>
      </c>
      <c r="Y11" s="327">
        <v>7727.400010256257</v>
      </c>
    </row>
    <row r="12" spans="1:25" ht="15">
      <c r="A12" s="7">
        <v>2015</v>
      </c>
      <c r="B12" s="5" t="s">
        <v>507</v>
      </c>
      <c r="C12" s="5" t="s">
        <v>22</v>
      </c>
      <c r="D12" s="5" t="s">
        <v>26</v>
      </c>
      <c r="E12" s="5" t="s">
        <v>196</v>
      </c>
      <c r="F12" s="5" t="s">
        <v>24</v>
      </c>
      <c r="G12" s="5" t="s">
        <v>33</v>
      </c>
      <c r="H12" s="10">
        <v>21.622788573036885</v>
      </c>
      <c r="I12" s="10">
        <v>11.696436821122184</v>
      </c>
      <c r="J12" s="332">
        <v>33.31922539415907</v>
      </c>
      <c r="K12" s="10">
        <v>894.3489288823873</v>
      </c>
      <c r="L12" s="10">
        <v>190.88343024606502</v>
      </c>
      <c r="M12" s="332">
        <v>1085.2323591284523</v>
      </c>
      <c r="N12" s="10">
        <v>31.319378432899413</v>
      </c>
      <c r="O12" s="10">
        <v>204.85798669437082</v>
      </c>
      <c r="P12" s="10">
        <v>17.844504004623023</v>
      </c>
      <c r="Q12" s="10">
        <v>11.135967854491469</v>
      </c>
      <c r="R12" s="10">
        <v>50.24132755151577</v>
      </c>
      <c r="S12" s="10">
        <v>103.08881536223879</v>
      </c>
      <c r="T12" s="10">
        <v>47.49027693773853</v>
      </c>
      <c r="U12" s="10">
        <v>10.373608941247015</v>
      </c>
      <c r="V12" s="332">
        <v>476.35186577912486</v>
      </c>
      <c r="W12" s="332">
        <v>1594.9034503017363</v>
      </c>
      <c r="X12" s="10">
        <v>160.29086665449992</v>
      </c>
      <c r="Y12" s="327">
        <v>1755.1943169562362</v>
      </c>
    </row>
    <row r="13" spans="1:25" ht="15">
      <c r="A13" s="7">
        <v>2015</v>
      </c>
      <c r="B13" s="5" t="s">
        <v>507</v>
      </c>
      <c r="C13" s="5" t="s">
        <v>22</v>
      </c>
      <c r="D13" s="5" t="s">
        <v>29</v>
      </c>
      <c r="E13" s="5" t="s">
        <v>197</v>
      </c>
      <c r="F13" s="5" t="s">
        <v>24</v>
      </c>
      <c r="G13" s="5" t="s">
        <v>34</v>
      </c>
      <c r="H13" s="10">
        <v>0.5544287309911212</v>
      </c>
      <c r="I13" s="10">
        <v>0.27041697973303</v>
      </c>
      <c r="J13" s="332">
        <v>0.8248457107241512</v>
      </c>
      <c r="K13" s="10">
        <v>2192.489733592396</v>
      </c>
      <c r="L13" s="10">
        <v>618.3293561554019</v>
      </c>
      <c r="M13" s="332">
        <v>2810.819089747798</v>
      </c>
      <c r="N13" s="10">
        <v>244.11523829142413</v>
      </c>
      <c r="O13" s="10">
        <v>1074.5609124697905</v>
      </c>
      <c r="P13" s="10">
        <v>222.62840109169287</v>
      </c>
      <c r="Q13" s="10">
        <v>193.18315991243378</v>
      </c>
      <c r="R13" s="10">
        <v>579.551207870375</v>
      </c>
      <c r="S13" s="10">
        <v>652.8956708673926</v>
      </c>
      <c r="T13" s="10">
        <v>470.91557141200445</v>
      </c>
      <c r="U13" s="10">
        <v>115.15740188989577</v>
      </c>
      <c r="V13" s="332">
        <v>3553.0075638050093</v>
      </c>
      <c r="W13" s="332">
        <v>6364.651499263531</v>
      </c>
      <c r="X13" s="10">
        <v>639.6597264914536</v>
      </c>
      <c r="Y13" s="327">
        <v>7004.311225754985</v>
      </c>
    </row>
    <row r="14" spans="1:25" ht="15">
      <c r="A14" s="7">
        <v>2015</v>
      </c>
      <c r="B14" s="5" t="s">
        <v>507</v>
      </c>
      <c r="C14" s="5" t="s">
        <v>22</v>
      </c>
      <c r="D14" s="5" t="s">
        <v>29</v>
      </c>
      <c r="E14" s="5" t="s">
        <v>198</v>
      </c>
      <c r="F14" s="5" t="s">
        <v>24</v>
      </c>
      <c r="G14" s="5" t="s">
        <v>35</v>
      </c>
      <c r="H14" s="10">
        <v>3.64249730727566</v>
      </c>
      <c r="I14" s="10">
        <v>0</v>
      </c>
      <c r="J14" s="332">
        <v>3.64249730727566</v>
      </c>
      <c r="K14" s="10">
        <v>576.5305334519821</v>
      </c>
      <c r="L14" s="10">
        <v>90.48073164269431</v>
      </c>
      <c r="M14" s="332">
        <v>667.0112650946764</v>
      </c>
      <c r="N14" s="10">
        <v>49.23974311489745</v>
      </c>
      <c r="O14" s="10">
        <v>215.97589521821843</v>
      </c>
      <c r="P14" s="10">
        <v>38.70614423264526</v>
      </c>
      <c r="Q14" s="10">
        <v>13.81912564895546</v>
      </c>
      <c r="R14" s="10">
        <v>99.33891159561162</v>
      </c>
      <c r="S14" s="10">
        <v>111.0105073698304</v>
      </c>
      <c r="T14" s="10">
        <v>76.47921368385673</v>
      </c>
      <c r="U14" s="10">
        <v>23.16692567196044</v>
      </c>
      <c r="V14" s="332">
        <v>627.7364665359759</v>
      </c>
      <c r="W14" s="332">
        <v>1298.3902289379278</v>
      </c>
      <c r="X14" s="10">
        <v>130.4907171760783</v>
      </c>
      <c r="Y14" s="327">
        <v>1428.880946114006</v>
      </c>
    </row>
    <row r="15" spans="1:25" ht="15">
      <c r="A15" s="7">
        <v>2015</v>
      </c>
      <c r="B15" s="5" t="s">
        <v>507</v>
      </c>
      <c r="C15" s="5" t="s">
        <v>22</v>
      </c>
      <c r="D15" s="5" t="s">
        <v>29</v>
      </c>
      <c r="E15" s="5" t="s">
        <v>199</v>
      </c>
      <c r="F15" s="5" t="s">
        <v>24</v>
      </c>
      <c r="G15" s="5" t="s">
        <v>36</v>
      </c>
      <c r="H15" s="10">
        <v>8.10647744579733</v>
      </c>
      <c r="I15" s="10">
        <v>0</v>
      </c>
      <c r="J15" s="332">
        <v>8.10647744579733</v>
      </c>
      <c r="K15" s="10">
        <v>842.9476448116443</v>
      </c>
      <c r="L15" s="10">
        <v>284.27024952491206</v>
      </c>
      <c r="M15" s="332">
        <v>1127.2178943365564</v>
      </c>
      <c r="N15" s="10">
        <v>82.82392593118772</v>
      </c>
      <c r="O15" s="10">
        <v>287.07643874586296</v>
      </c>
      <c r="P15" s="10">
        <v>69.78521726902294</v>
      </c>
      <c r="Q15" s="10">
        <v>45.33848491371744</v>
      </c>
      <c r="R15" s="10">
        <v>277.7204922723073</v>
      </c>
      <c r="S15" s="10">
        <v>236.32067523092059</v>
      </c>
      <c r="T15" s="10">
        <v>259.89120957282415</v>
      </c>
      <c r="U15" s="10">
        <v>50.460412765329544</v>
      </c>
      <c r="V15" s="332">
        <v>1309.4168567011727</v>
      </c>
      <c r="W15" s="332">
        <v>2444.7412284835264</v>
      </c>
      <c r="X15" s="10">
        <v>245.70119915146418</v>
      </c>
      <c r="Y15" s="327">
        <v>2690.4424276349905</v>
      </c>
    </row>
    <row r="16" spans="1:25" ht="15">
      <c r="A16" s="7">
        <v>2015</v>
      </c>
      <c r="B16" s="5" t="s">
        <v>507</v>
      </c>
      <c r="C16" s="5" t="s">
        <v>37</v>
      </c>
      <c r="D16" s="5" t="s">
        <v>38</v>
      </c>
      <c r="E16" s="5" t="s">
        <v>200</v>
      </c>
      <c r="F16" s="5" t="s">
        <v>39</v>
      </c>
      <c r="G16" s="5" t="s">
        <v>40</v>
      </c>
      <c r="H16" s="10">
        <v>54.403559871533105</v>
      </c>
      <c r="I16" s="10">
        <v>27.037867184342492</v>
      </c>
      <c r="J16" s="332">
        <v>81.4414270558756</v>
      </c>
      <c r="K16" s="10">
        <v>24.964586770726473</v>
      </c>
      <c r="L16" s="10">
        <v>0.7627141920037417</v>
      </c>
      <c r="M16" s="332">
        <v>25.727300962730215</v>
      </c>
      <c r="N16" s="10">
        <v>52.32606204567754</v>
      </c>
      <c r="O16" s="10">
        <v>51.59035692023262</v>
      </c>
      <c r="P16" s="10">
        <v>8.42968705646567</v>
      </c>
      <c r="Q16" s="10">
        <v>5.471280179370119</v>
      </c>
      <c r="R16" s="10">
        <v>10.080405813374343</v>
      </c>
      <c r="S16" s="10">
        <v>30.79790894072718</v>
      </c>
      <c r="T16" s="10">
        <v>50.70969761446255</v>
      </c>
      <c r="U16" s="10">
        <v>4.99289927983601</v>
      </c>
      <c r="V16" s="332">
        <v>214.39829785014604</v>
      </c>
      <c r="W16" s="332">
        <v>321.56702586875184</v>
      </c>
      <c r="X16" s="10">
        <v>32.31810505919465</v>
      </c>
      <c r="Y16" s="327">
        <v>353.8851309279465</v>
      </c>
    </row>
    <row r="17" spans="1:25" ht="15">
      <c r="A17" s="7">
        <v>2015</v>
      </c>
      <c r="B17" s="5" t="s">
        <v>507</v>
      </c>
      <c r="C17" s="5" t="s">
        <v>37</v>
      </c>
      <c r="D17" s="5" t="s">
        <v>38</v>
      </c>
      <c r="E17" s="5" t="s">
        <v>201</v>
      </c>
      <c r="F17" s="5" t="s">
        <v>39</v>
      </c>
      <c r="G17" s="5" t="s">
        <v>41</v>
      </c>
      <c r="H17" s="10">
        <v>59.97730848939732</v>
      </c>
      <c r="I17" s="10">
        <v>26.77140500836922</v>
      </c>
      <c r="J17" s="332">
        <v>86.74871349776654</v>
      </c>
      <c r="K17" s="10">
        <v>45.411090680524694</v>
      </c>
      <c r="L17" s="10">
        <v>27.237641780635258</v>
      </c>
      <c r="M17" s="332">
        <v>72.64873246115995</v>
      </c>
      <c r="N17" s="10">
        <v>36.067089383063504</v>
      </c>
      <c r="O17" s="10">
        <v>337.5089446398626</v>
      </c>
      <c r="P17" s="10">
        <v>22.312605443063596</v>
      </c>
      <c r="Q17" s="10">
        <v>21.603099001894563</v>
      </c>
      <c r="R17" s="10">
        <v>38.36456268627737</v>
      </c>
      <c r="S17" s="10">
        <v>87.3034223030722</v>
      </c>
      <c r="T17" s="10">
        <v>125.05809046458431</v>
      </c>
      <c r="U17" s="10">
        <v>12.957486213738651</v>
      </c>
      <c r="V17" s="332">
        <v>681.1753001355569</v>
      </c>
      <c r="W17" s="332">
        <v>840.5727460944834</v>
      </c>
      <c r="X17" s="10">
        <v>84.47917893701967</v>
      </c>
      <c r="Y17" s="327">
        <v>925.0519250315031</v>
      </c>
    </row>
    <row r="18" spans="1:25" ht="15">
      <c r="A18" s="7">
        <v>2015</v>
      </c>
      <c r="B18" s="5" t="s">
        <v>507</v>
      </c>
      <c r="C18" s="5" t="s">
        <v>37</v>
      </c>
      <c r="D18" s="5" t="s">
        <v>38</v>
      </c>
      <c r="E18" s="5" t="s">
        <v>202</v>
      </c>
      <c r="F18" s="5" t="s">
        <v>39</v>
      </c>
      <c r="G18" s="5" t="s">
        <v>42</v>
      </c>
      <c r="H18" s="10">
        <v>22.07967854532891</v>
      </c>
      <c r="I18" s="10">
        <v>464.6371099004101</v>
      </c>
      <c r="J18" s="332">
        <v>486.71678844573904</v>
      </c>
      <c r="K18" s="10">
        <v>21.41453619468332</v>
      </c>
      <c r="L18" s="10">
        <v>10.570160293887387</v>
      </c>
      <c r="M18" s="332">
        <v>31.984696488570705</v>
      </c>
      <c r="N18" s="10">
        <v>17.557273283939296</v>
      </c>
      <c r="O18" s="10">
        <v>101.19281922365285</v>
      </c>
      <c r="P18" s="10">
        <v>13.280624004293864</v>
      </c>
      <c r="Q18" s="10">
        <v>10.011854925506233</v>
      </c>
      <c r="R18" s="10">
        <v>16.997627179132998</v>
      </c>
      <c r="S18" s="10">
        <v>65.8189482775414</v>
      </c>
      <c r="T18" s="10">
        <v>71.24306900665654</v>
      </c>
      <c r="U18" s="10">
        <v>7.727210384881131</v>
      </c>
      <c r="V18" s="332">
        <v>303.82942628560426</v>
      </c>
      <c r="W18" s="332">
        <v>822.5309112199141</v>
      </c>
      <c r="X18" s="10">
        <v>82.66593980071319</v>
      </c>
      <c r="Y18" s="327">
        <v>905.1968510206273</v>
      </c>
    </row>
    <row r="19" spans="1:25" ht="15">
      <c r="A19" s="7">
        <v>2015</v>
      </c>
      <c r="B19" s="5" t="s">
        <v>507</v>
      </c>
      <c r="C19" s="5" t="s">
        <v>37</v>
      </c>
      <c r="D19" s="5" t="s">
        <v>38</v>
      </c>
      <c r="E19" s="5" t="s">
        <v>203</v>
      </c>
      <c r="F19" s="5" t="s">
        <v>39</v>
      </c>
      <c r="G19" s="5" t="s">
        <v>43</v>
      </c>
      <c r="H19" s="10">
        <v>20.876349312992367</v>
      </c>
      <c r="I19" s="10">
        <v>27.23367344496011</v>
      </c>
      <c r="J19" s="332">
        <v>48.11002275795248</v>
      </c>
      <c r="K19" s="10">
        <v>6.518648179359432</v>
      </c>
      <c r="L19" s="10">
        <v>9.548259489931223</v>
      </c>
      <c r="M19" s="332">
        <v>16.066907669290654</v>
      </c>
      <c r="N19" s="10">
        <v>9.350754390199578</v>
      </c>
      <c r="O19" s="10">
        <v>37.81987794668799</v>
      </c>
      <c r="P19" s="10">
        <v>5.454097348612377</v>
      </c>
      <c r="Q19" s="10">
        <v>4.315291154996509</v>
      </c>
      <c r="R19" s="10">
        <v>8.636614901746336</v>
      </c>
      <c r="S19" s="10">
        <v>19.594683454314225</v>
      </c>
      <c r="T19" s="10">
        <v>42.93916848401746</v>
      </c>
      <c r="U19" s="10">
        <v>3.9875880126353094</v>
      </c>
      <c r="V19" s="332">
        <v>132.09807569320978</v>
      </c>
      <c r="W19" s="332">
        <v>196.27500612045293</v>
      </c>
      <c r="X19" s="10">
        <v>19.72601590962973</v>
      </c>
      <c r="Y19" s="327">
        <v>216.00102203008265</v>
      </c>
    </row>
    <row r="20" spans="1:25" ht="15">
      <c r="A20" s="7">
        <v>2015</v>
      </c>
      <c r="B20" s="5" t="s">
        <v>507</v>
      </c>
      <c r="C20" s="5" t="s">
        <v>37</v>
      </c>
      <c r="D20" s="5" t="s">
        <v>38</v>
      </c>
      <c r="E20" s="5" t="s">
        <v>204</v>
      </c>
      <c r="F20" s="5" t="s">
        <v>39</v>
      </c>
      <c r="G20" s="5" t="s">
        <v>44</v>
      </c>
      <c r="H20" s="10">
        <v>21.784981070314068</v>
      </c>
      <c r="I20" s="10">
        <v>50.5756614065266</v>
      </c>
      <c r="J20" s="332">
        <v>72.36064247684067</v>
      </c>
      <c r="K20" s="10">
        <v>1.9583697616664182</v>
      </c>
      <c r="L20" s="10">
        <v>16.93703129826043</v>
      </c>
      <c r="M20" s="332">
        <v>18.895401059926847</v>
      </c>
      <c r="N20" s="10">
        <v>10.851636953393655</v>
      </c>
      <c r="O20" s="10">
        <v>46.04921947994158</v>
      </c>
      <c r="P20" s="10">
        <v>8.87344697469943</v>
      </c>
      <c r="Q20" s="10">
        <v>7.229508721878766</v>
      </c>
      <c r="R20" s="10">
        <v>13.24724827529413</v>
      </c>
      <c r="S20" s="10">
        <v>27.44258226068249</v>
      </c>
      <c r="T20" s="10">
        <v>55.208827187849835</v>
      </c>
      <c r="U20" s="10">
        <v>5.0265177573610345</v>
      </c>
      <c r="V20" s="332">
        <v>173.92898761110092</v>
      </c>
      <c r="W20" s="332">
        <v>265.1850311478685</v>
      </c>
      <c r="X20" s="10">
        <v>26.65160606439244</v>
      </c>
      <c r="Y20" s="327">
        <v>291.83663721226094</v>
      </c>
    </row>
    <row r="21" spans="1:25" ht="15">
      <c r="A21" s="7">
        <v>2015</v>
      </c>
      <c r="B21" s="5" t="s">
        <v>507</v>
      </c>
      <c r="C21" s="5" t="s">
        <v>37</v>
      </c>
      <c r="D21" s="5" t="s">
        <v>38</v>
      </c>
      <c r="E21" s="5" t="s">
        <v>205</v>
      </c>
      <c r="F21" s="5" t="s">
        <v>39</v>
      </c>
      <c r="G21" s="5" t="s">
        <v>45</v>
      </c>
      <c r="H21" s="10">
        <v>16.85705309106282</v>
      </c>
      <c r="I21" s="10">
        <v>256.43196892472025</v>
      </c>
      <c r="J21" s="332">
        <v>273.2890220157831</v>
      </c>
      <c r="K21" s="10">
        <v>3.757909249169537</v>
      </c>
      <c r="L21" s="10">
        <v>13.274504921045873</v>
      </c>
      <c r="M21" s="332">
        <v>17.03241417021541</v>
      </c>
      <c r="N21" s="10">
        <v>17.9870725163903</v>
      </c>
      <c r="O21" s="10">
        <v>43.15189105823658</v>
      </c>
      <c r="P21" s="10">
        <v>4.503680084294723</v>
      </c>
      <c r="Q21" s="10">
        <v>3.2168751212425812</v>
      </c>
      <c r="R21" s="10">
        <v>8.502144758223334</v>
      </c>
      <c r="S21" s="10">
        <v>31.732614198673183</v>
      </c>
      <c r="T21" s="10">
        <v>36.172505966647115</v>
      </c>
      <c r="U21" s="10">
        <v>3.596284876127866</v>
      </c>
      <c r="V21" s="332">
        <v>148.8630685798357</v>
      </c>
      <c r="W21" s="332">
        <v>439.18450476583416</v>
      </c>
      <c r="X21" s="10">
        <v>44.138888079488574</v>
      </c>
      <c r="Y21" s="327">
        <v>483.32339284532276</v>
      </c>
    </row>
    <row r="22" spans="1:25" ht="15">
      <c r="A22" s="7">
        <v>2015</v>
      </c>
      <c r="B22" s="5" t="s">
        <v>507</v>
      </c>
      <c r="C22" s="5" t="s">
        <v>46</v>
      </c>
      <c r="D22" s="5" t="s">
        <v>47</v>
      </c>
      <c r="E22" s="5" t="s">
        <v>206</v>
      </c>
      <c r="F22" s="5" t="s">
        <v>48</v>
      </c>
      <c r="G22" s="5" t="s">
        <v>49</v>
      </c>
      <c r="H22" s="10">
        <v>8.30769438068857</v>
      </c>
      <c r="I22" s="10">
        <v>2.804905919573198</v>
      </c>
      <c r="J22" s="332">
        <v>11.112600300261768</v>
      </c>
      <c r="K22" s="10">
        <v>2.7597689757266584</v>
      </c>
      <c r="L22" s="10">
        <v>1.3534106585245769</v>
      </c>
      <c r="M22" s="332">
        <v>4.113179634251235</v>
      </c>
      <c r="N22" s="10">
        <v>2.9688740896762345</v>
      </c>
      <c r="O22" s="10">
        <v>7.452713457435647</v>
      </c>
      <c r="P22" s="10">
        <v>1.551453344497111</v>
      </c>
      <c r="Q22" s="10">
        <v>1.2147545239575335</v>
      </c>
      <c r="R22" s="10">
        <v>3.88381244355496</v>
      </c>
      <c r="S22" s="10">
        <v>5.009847050041906</v>
      </c>
      <c r="T22" s="10">
        <v>9.201361406335637</v>
      </c>
      <c r="U22" s="10">
        <v>1.681114746306757</v>
      </c>
      <c r="V22" s="332">
        <v>32.96393106180578</v>
      </c>
      <c r="W22" s="332">
        <v>48.18971099631879</v>
      </c>
      <c r="X22" s="10">
        <v>4.84315871177014</v>
      </c>
      <c r="Y22" s="327">
        <v>53.032869708088924</v>
      </c>
    </row>
    <row r="23" spans="1:25" ht="15">
      <c r="A23" s="7">
        <v>2015</v>
      </c>
      <c r="B23" s="5" t="s">
        <v>507</v>
      </c>
      <c r="C23" s="5" t="s">
        <v>46</v>
      </c>
      <c r="D23" s="5" t="s">
        <v>47</v>
      </c>
      <c r="E23" s="5" t="s">
        <v>207</v>
      </c>
      <c r="F23" s="5" t="s">
        <v>48</v>
      </c>
      <c r="G23" s="5" t="s">
        <v>50</v>
      </c>
      <c r="H23" s="10">
        <v>13.496026043374878</v>
      </c>
      <c r="I23" s="10">
        <v>2.4895008184966105</v>
      </c>
      <c r="J23" s="332">
        <v>15.985526861871488</v>
      </c>
      <c r="K23" s="10">
        <v>4.271100406349663</v>
      </c>
      <c r="L23" s="10">
        <v>3.0703494384973418</v>
      </c>
      <c r="M23" s="332">
        <v>7.341449844847005</v>
      </c>
      <c r="N23" s="10">
        <v>3.1414957883874215</v>
      </c>
      <c r="O23" s="10">
        <v>16.016740298152783</v>
      </c>
      <c r="P23" s="10">
        <v>2.57164789663326</v>
      </c>
      <c r="Q23" s="10">
        <v>1.9301330180816842</v>
      </c>
      <c r="R23" s="10">
        <v>6.955349979293543</v>
      </c>
      <c r="S23" s="10">
        <v>7.322890978671029</v>
      </c>
      <c r="T23" s="10">
        <v>13.50045450905277</v>
      </c>
      <c r="U23" s="10">
        <v>2.3172286455951445</v>
      </c>
      <c r="V23" s="332">
        <v>53.75594111386763</v>
      </c>
      <c r="W23" s="332">
        <v>77.08291782058612</v>
      </c>
      <c r="X23" s="10">
        <v>7.746981611915159</v>
      </c>
      <c r="Y23" s="327">
        <v>84.82989943250128</v>
      </c>
    </row>
    <row r="24" spans="1:25" ht="15">
      <c r="A24" s="7">
        <v>2015</v>
      </c>
      <c r="B24" s="5" t="s">
        <v>507</v>
      </c>
      <c r="C24" s="5" t="s">
        <v>46</v>
      </c>
      <c r="D24" s="5" t="s">
        <v>51</v>
      </c>
      <c r="E24" s="5" t="s">
        <v>208</v>
      </c>
      <c r="F24" s="5" t="s">
        <v>48</v>
      </c>
      <c r="G24" s="5" t="s">
        <v>52</v>
      </c>
      <c r="H24" s="10">
        <v>25.199822646370638</v>
      </c>
      <c r="I24" s="10">
        <v>4.1363149743981715</v>
      </c>
      <c r="J24" s="332">
        <v>29.33613762076881</v>
      </c>
      <c r="K24" s="10">
        <v>40.79641330063242</v>
      </c>
      <c r="L24" s="10">
        <v>12.39186700394827</v>
      </c>
      <c r="M24" s="332">
        <v>53.188280304580694</v>
      </c>
      <c r="N24" s="10">
        <v>32.54548311686453</v>
      </c>
      <c r="O24" s="10">
        <v>141.29221535838585</v>
      </c>
      <c r="P24" s="10">
        <v>14.84201096454899</v>
      </c>
      <c r="Q24" s="10">
        <v>15.467101206524264</v>
      </c>
      <c r="R24" s="10">
        <v>35.18813703642293</v>
      </c>
      <c r="S24" s="10">
        <v>50.59825564478793</v>
      </c>
      <c r="T24" s="10">
        <v>68.47049557490348</v>
      </c>
      <c r="U24" s="10">
        <v>12.423923746313163</v>
      </c>
      <c r="V24" s="332">
        <v>370.82762264875106</v>
      </c>
      <c r="W24" s="332">
        <v>453.35204057410056</v>
      </c>
      <c r="X24" s="10">
        <v>45.56275270058532</v>
      </c>
      <c r="Y24" s="327">
        <v>498.91479327468585</v>
      </c>
    </row>
    <row r="25" spans="1:25" ht="15">
      <c r="A25" s="7">
        <v>2015</v>
      </c>
      <c r="B25" s="5" t="s">
        <v>507</v>
      </c>
      <c r="C25" s="5" t="s">
        <v>46</v>
      </c>
      <c r="D25" s="5" t="s">
        <v>51</v>
      </c>
      <c r="E25" s="5" t="s">
        <v>209</v>
      </c>
      <c r="F25" s="5" t="s">
        <v>48</v>
      </c>
      <c r="G25" s="5" t="s">
        <v>53</v>
      </c>
      <c r="H25" s="10">
        <v>13.070679406174838</v>
      </c>
      <c r="I25" s="10">
        <v>103.92050044762622</v>
      </c>
      <c r="J25" s="332">
        <v>116.99117985380106</v>
      </c>
      <c r="K25" s="10">
        <v>51.03732158907245</v>
      </c>
      <c r="L25" s="10">
        <v>3.9810694784942626</v>
      </c>
      <c r="M25" s="332">
        <v>55.01839106756671</v>
      </c>
      <c r="N25" s="10">
        <v>79.17291944608938</v>
      </c>
      <c r="O25" s="10">
        <v>24.302482985107975</v>
      </c>
      <c r="P25" s="10">
        <v>5.3542361369872555</v>
      </c>
      <c r="Q25" s="10">
        <v>3.6803345891957058</v>
      </c>
      <c r="R25" s="10">
        <v>11.564731837160183</v>
      </c>
      <c r="S25" s="10">
        <v>35.5482613335314</v>
      </c>
      <c r="T25" s="10">
        <v>35.22946262628423</v>
      </c>
      <c r="U25" s="10">
        <v>3.506571705316571</v>
      </c>
      <c r="V25" s="332">
        <v>198.3590006596727</v>
      </c>
      <c r="W25" s="332">
        <v>370.36857158104044</v>
      </c>
      <c r="X25" s="10">
        <v>37.22275433704021</v>
      </c>
      <c r="Y25" s="327">
        <v>407.59132591808066</v>
      </c>
    </row>
    <row r="26" spans="1:25" ht="15">
      <c r="A26" s="7">
        <v>2015</v>
      </c>
      <c r="B26" s="5" t="s">
        <v>507</v>
      </c>
      <c r="C26" s="5" t="s">
        <v>46</v>
      </c>
      <c r="D26" s="5" t="s">
        <v>51</v>
      </c>
      <c r="E26" s="5" t="s">
        <v>210</v>
      </c>
      <c r="F26" s="5" t="s">
        <v>48</v>
      </c>
      <c r="G26" s="5" t="s">
        <v>54</v>
      </c>
      <c r="H26" s="10">
        <v>14.676584837784189</v>
      </c>
      <c r="I26" s="10">
        <v>19.584460236095293</v>
      </c>
      <c r="J26" s="332">
        <v>34.26104507387948</v>
      </c>
      <c r="K26" s="10">
        <v>5.435540248865733</v>
      </c>
      <c r="L26" s="10">
        <v>6.13789303852861</v>
      </c>
      <c r="M26" s="332">
        <v>11.573433287394343</v>
      </c>
      <c r="N26" s="10">
        <v>9.752489060095726</v>
      </c>
      <c r="O26" s="10">
        <v>43.446229879070955</v>
      </c>
      <c r="P26" s="10">
        <v>4.255151881447575</v>
      </c>
      <c r="Q26" s="10">
        <v>2.237223604648414</v>
      </c>
      <c r="R26" s="10">
        <v>12.42206696265392</v>
      </c>
      <c r="S26" s="10">
        <v>13.570540888976566</v>
      </c>
      <c r="T26" s="10">
        <v>17.390971250919318</v>
      </c>
      <c r="U26" s="10">
        <v>2.6816525958063613</v>
      </c>
      <c r="V26" s="332">
        <v>105.75632612361883</v>
      </c>
      <c r="W26" s="332">
        <v>151.59080448489266</v>
      </c>
      <c r="X26" s="10">
        <v>15.23516763614637</v>
      </c>
      <c r="Y26" s="327">
        <v>166.82597212103903</v>
      </c>
    </row>
    <row r="27" spans="1:25" ht="15">
      <c r="A27" s="7">
        <v>2015</v>
      </c>
      <c r="B27" s="5" t="s">
        <v>507</v>
      </c>
      <c r="C27" s="5" t="s">
        <v>46</v>
      </c>
      <c r="D27" s="5" t="s">
        <v>51</v>
      </c>
      <c r="E27" s="5" t="s">
        <v>211</v>
      </c>
      <c r="F27" s="5" t="s">
        <v>48</v>
      </c>
      <c r="G27" s="5" t="s">
        <v>55</v>
      </c>
      <c r="H27" s="10">
        <v>57.994435299594144</v>
      </c>
      <c r="I27" s="10">
        <v>765.9039013281371</v>
      </c>
      <c r="J27" s="332">
        <v>823.8983366277312</v>
      </c>
      <c r="K27" s="10">
        <v>0.7298722551210148</v>
      </c>
      <c r="L27" s="10">
        <v>13.032686761374512</v>
      </c>
      <c r="M27" s="332">
        <v>13.762559016495526</v>
      </c>
      <c r="N27" s="10">
        <v>6.740278167293184</v>
      </c>
      <c r="O27" s="10">
        <v>14.57205577696147</v>
      </c>
      <c r="P27" s="10">
        <v>3.685532745662983</v>
      </c>
      <c r="Q27" s="10">
        <v>2.0663129921431804</v>
      </c>
      <c r="R27" s="10">
        <v>8.498527480201854</v>
      </c>
      <c r="S27" s="10">
        <v>51.99543566355443</v>
      </c>
      <c r="T27" s="10">
        <v>17.916476104784962</v>
      </c>
      <c r="U27" s="10">
        <v>3.2677782457851077</v>
      </c>
      <c r="V27" s="332">
        <v>108.74239717638717</v>
      </c>
      <c r="W27" s="332">
        <v>946.4032928206138</v>
      </c>
      <c r="X27" s="10">
        <v>95.11535258080129</v>
      </c>
      <c r="Y27" s="327">
        <v>1041.5186454014151</v>
      </c>
    </row>
    <row r="28" spans="1:25" ht="15">
      <c r="A28" s="7">
        <v>2015</v>
      </c>
      <c r="B28" s="5" t="s">
        <v>507</v>
      </c>
      <c r="C28" s="5" t="s">
        <v>56</v>
      </c>
      <c r="D28" s="5" t="s">
        <v>57</v>
      </c>
      <c r="E28" s="5" t="s">
        <v>212</v>
      </c>
      <c r="F28" s="5" t="s">
        <v>58</v>
      </c>
      <c r="G28" s="5" t="s">
        <v>59</v>
      </c>
      <c r="H28" s="10">
        <v>26.977925415279522</v>
      </c>
      <c r="I28" s="10">
        <v>25.904930841222168</v>
      </c>
      <c r="J28" s="332">
        <v>52.88285625650169</v>
      </c>
      <c r="K28" s="10">
        <v>17.773991760096294</v>
      </c>
      <c r="L28" s="10">
        <v>28.40995250639392</v>
      </c>
      <c r="M28" s="332">
        <v>46.183944266490215</v>
      </c>
      <c r="N28" s="10">
        <v>208.07860867971135</v>
      </c>
      <c r="O28" s="10">
        <v>60.14853468892938</v>
      </c>
      <c r="P28" s="10">
        <v>12.059661735989943</v>
      </c>
      <c r="Q28" s="10">
        <v>10.937796751849552</v>
      </c>
      <c r="R28" s="10">
        <v>28.270595482835972</v>
      </c>
      <c r="S28" s="10">
        <v>59.474938972390575</v>
      </c>
      <c r="T28" s="10">
        <v>62.40758836397825</v>
      </c>
      <c r="U28" s="10">
        <v>10.862821096724442</v>
      </c>
      <c r="V28" s="332">
        <v>452.24054577240946</v>
      </c>
      <c r="W28" s="332">
        <v>551.3073462954013</v>
      </c>
      <c r="X28" s="10">
        <v>55.40744947231385</v>
      </c>
      <c r="Y28" s="327">
        <v>606.7147957677151</v>
      </c>
    </row>
    <row r="29" spans="1:25" ht="15">
      <c r="A29" s="7">
        <v>2015</v>
      </c>
      <c r="B29" s="5" t="s">
        <v>507</v>
      </c>
      <c r="C29" s="5" t="s">
        <v>56</v>
      </c>
      <c r="D29" s="5" t="s">
        <v>60</v>
      </c>
      <c r="E29" s="5" t="s">
        <v>213</v>
      </c>
      <c r="F29" s="5" t="s">
        <v>58</v>
      </c>
      <c r="G29" s="5" t="s">
        <v>61</v>
      </c>
      <c r="H29" s="10">
        <v>14.12416588708575</v>
      </c>
      <c r="I29" s="10">
        <v>38.16162079059489</v>
      </c>
      <c r="J29" s="332">
        <v>52.28578667768064</v>
      </c>
      <c r="K29" s="10">
        <v>2.5327872498967645</v>
      </c>
      <c r="L29" s="10">
        <v>7.035745161007141</v>
      </c>
      <c r="M29" s="332">
        <v>9.568532410903906</v>
      </c>
      <c r="N29" s="10">
        <v>65.16901761268898</v>
      </c>
      <c r="O29" s="10">
        <v>5.389678005481135</v>
      </c>
      <c r="P29" s="10">
        <v>1.0165751530462175</v>
      </c>
      <c r="Q29" s="10">
        <v>0.7381193062064623</v>
      </c>
      <c r="R29" s="10">
        <v>2.010202873686886</v>
      </c>
      <c r="S29" s="10">
        <v>8.463604238380027</v>
      </c>
      <c r="T29" s="10">
        <v>8.474614348831693</v>
      </c>
      <c r="U29" s="10">
        <v>1.0132912801737428</v>
      </c>
      <c r="V29" s="332">
        <v>92.27510281849514</v>
      </c>
      <c r="W29" s="332">
        <v>154.1294219070797</v>
      </c>
      <c r="X29" s="10">
        <v>15.490303573293897</v>
      </c>
      <c r="Y29" s="327">
        <v>169.61972548037357</v>
      </c>
    </row>
    <row r="30" spans="1:25" ht="15">
      <c r="A30" s="7">
        <v>2015</v>
      </c>
      <c r="B30" s="5" t="s">
        <v>507</v>
      </c>
      <c r="C30" s="5" t="s">
        <v>56</v>
      </c>
      <c r="D30" s="5" t="s">
        <v>47</v>
      </c>
      <c r="E30" s="5" t="s">
        <v>214</v>
      </c>
      <c r="F30" s="5" t="s">
        <v>58</v>
      </c>
      <c r="G30" s="5" t="s">
        <v>62</v>
      </c>
      <c r="H30" s="10">
        <v>3.875490456166243</v>
      </c>
      <c r="I30" s="10">
        <v>0.3255222240803346</v>
      </c>
      <c r="J30" s="332">
        <v>4.201012680246578</v>
      </c>
      <c r="K30" s="10">
        <v>7.104282770647836</v>
      </c>
      <c r="L30" s="10">
        <v>3.4695804045720884</v>
      </c>
      <c r="M30" s="332">
        <v>10.573863175219923</v>
      </c>
      <c r="N30" s="10">
        <v>7.257306144424675</v>
      </c>
      <c r="O30" s="10">
        <v>22.66841119334864</v>
      </c>
      <c r="P30" s="10">
        <v>4.869572491534139</v>
      </c>
      <c r="Q30" s="10">
        <v>3.4386842923160135</v>
      </c>
      <c r="R30" s="10">
        <v>12.406068616226564</v>
      </c>
      <c r="S30" s="10">
        <v>11.08407506424436</v>
      </c>
      <c r="T30" s="10">
        <v>17.805799849563556</v>
      </c>
      <c r="U30" s="10">
        <v>2.736952787426738</v>
      </c>
      <c r="V30" s="332">
        <v>82.26687043908468</v>
      </c>
      <c r="W30" s="332">
        <v>97.04174629455119</v>
      </c>
      <c r="X30" s="10">
        <v>9.752882290916999</v>
      </c>
      <c r="Y30" s="327">
        <v>106.79462858546819</v>
      </c>
    </row>
    <row r="31" spans="1:25" ht="15">
      <c r="A31" s="7">
        <v>2015</v>
      </c>
      <c r="B31" s="5" t="s">
        <v>507</v>
      </c>
      <c r="C31" s="5" t="s">
        <v>56</v>
      </c>
      <c r="D31" s="5" t="s">
        <v>63</v>
      </c>
      <c r="E31" s="5" t="s">
        <v>215</v>
      </c>
      <c r="F31" s="5" t="s">
        <v>58</v>
      </c>
      <c r="G31" s="5" t="s">
        <v>64</v>
      </c>
      <c r="H31" s="10">
        <v>37.52060763056051</v>
      </c>
      <c r="I31" s="10">
        <v>128.12742994573475</v>
      </c>
      <c r="J31" s="332">
        <v>165.64803757629525</v>
      </c>
      <c r="K31" s="10">
        <v>15.278048655571265</v>
      </c>
      <c r="L31" s="10">
        <v>1.978337976388616</v>
      </c>
      <c r="M31" s="332">
        <v>17.25638663195988</v>
      </c>
      <c r="N31" s="10">
        <v>8.941911756032368</v>
      </c>
      <c r="O31" s="10">
        <v>51.64579231375088</v>
      </c>
      <c r="P31" s="10">
        <v>6.482656986005934</v>
      </c>
      <c r="Q31" s="10">
        <v>3.8821880098221975</v>
      </c>
      <c r="R31" s="10">
        <v>14.859183569804236</v>
      </c>
      <c r="S31" s="10">
        <v>24.100851616967905</v>
      </c>
      <c r="T31" s="10">
        <v>30.04615956733831</v>
      </c>
      <c r="U31" s="10">
        <v>4.9284998878224195</v>
      </c>
      <c r="V31" s="332">
        <v>144.88724370754426</v>
      </c>
      <c r="W31" s="332">
        <v>327.7916679157994</v>
      </c>
      <c r="X31" s="10">
        <v>32.94369356542891</v>
      </c>
      <c r="Y31" s="327">
        <v>360.7353614812283</v>
      </c>
    </row>
    <row r="32" spans="1:25" ht="15">
      <c r="A32" s="7">
        <v>2015</v>
      </c>
      <c r="B32" s="5" t="s">
        <v>507</v>
      </c>
      <c r="C32" s="5" t="s">
        <v>56</v>
      </c>
      <c r="D32" s="5" t="s">
        <v>47</v>
      </c>
      <c r="E32" s="5" t="s">
        <v>216</v>
      </c>
      <c r="F32" s="5" t="s">
        <v>58</v>
      </c>
      <c r="G32" s="5" t="s">
        <v>65</v>
      </c>
      <c r="H32" s="10">
        <v>21.717585984255756</v>
      </c>
      <c r="I32" s="10">
        <v>0</v>
      </c>
      <c r="J32" s="332">
        <v>21.717585984255756</v>
      </c>
      <c r="K32" s="10">
        <v>5.018301794762122</v>
      </c>
      <c r="L32" s="10">
        <v>14.381266599451642</v>
      </c>
      <c r="M32" s="332">
        <v>19.399568394213766</v>
      </c>
      <c r="N32" s="10">
        <v>7.565445053946342</v>
      </c>
      <c r="O32" s="10">
        <v>22.740114832462375</v>
      </c>
      <c r="P32" s="10">
        <v>8.222320439706092</v>
      </c>
      <c r="Q32" s="10">
        <v>5.58631282660764</v>
      </c>
      <c r="R32" s="10">
        <v>15.974094834280818</v>
      </c>
      <c r="S32" s="10">
        <v>16.495826549058762</v>
      </c>
      <c r="T32" s="10">
        <v>32.84991703537901</v>
      </c>
      <c r="U32" s="10">
        <v>6.454987625280572</v>
      </c>
      <c r="V32" s="332">
        <v>115.8890191967216</v>
      </c>
      <c r="W32" s="332">
        <v>157.00617357519113</v>
      </c>
      <c r="X32" s="10">
        <v>15.779422653417551</v>
      </c>
      <c r="Y32" s="327">
        <v>172.78559622860868</v>
      </c>
    </row>
    <row r="33" spans="1:25" ht="15">
      <c r="A33" s="7">
        <v>2015</v>
      </c>
      <c r="B33" s="5" t="s">
        <v>507</v>
      </c>
      <c r="C33" s="5" t="s">
        <v>56</v>
      </c>
      <c r="D33" s="5" t="s">
        <v>47</v>
      </c>
      <c r="E33" s="5" t="s">
        <v>217</v>
      </c>
      <c r="F33" s="5" t="s">
        <v>58</v>
      </c>
      <c r="G33" s="5" t="s">
        <v>66</v>
      </c>
      <c r="H33" s="10">
        <v>53.62253513062759</v>
      </c>
      <c r="I33" s="10">
        <v>1.020150221793557</v>
      </c>
      <c r="J33" s="332">
        <v>54.64268535242115</v>
      </c>
      <c r="K33" s="10">
        <v>4.735855948104234</v>
      </c>
      <c r="L33" s="10">
        <v>10.423544751236557</v>
      </c>
      <c r="M33" s="332">
        <v>15.159400699340791</v>
      </c>
      <c r="N33" s="10">
        <v>4.428546080558497</v>
      </c>
      <c r="O33" s="10">
        <v>21.429021109973963</v>
      </c>
      <c r="P33" s="10">
        <v>3.3774819503714157</v>
      </c>
      <c r="Q33" s="10">
        <v>2.366770173078498</v>
      </c>
      <c r="R33" s="10">
        <v>10.318131546120881</v>
      </c>
      <c r="S33" s="10">
        <v>11.514589507581034</v>
      </c>
      <c r="T33" s="10">
        <v>18.461174026513167</v>
      </c>
      <c r="U33" s="10">
        <v>3.4474927035602776</v>
      </c>
      <c r="V33" s="332">
        <v>75.34320709775773</v>
      </c>
      <c r="W33" s="332">
        <v>145.14529314951966</v>
      </c>
      <c r="X33" s="10">
        <v>14.587381340185278</v>
      </c>
      <c r="Y33" s="327">
        <v>159.73267448970495</v>
      </c>
    </row>
    <row r="34" spans="1:25" ht="15">
      <c r="A34" s="7">
        <v>2015</v>
      </c>
      <c r="B34" s="5" t="s">
        <v>507</v>
      </c>
      <c r="C34" s="5" t="s">
        <v>56</v>
      </c>
      <c r="D34" s="5" t="s">
        <v>63</v>
      </c>
      <c r="E34" s="5" t="s">
        <v>218</v>
      </c>
      <c r="F34" s="5" t="s">
        <v>58</v>
      </c>
      <c r="G34" s="5" t="s">
        <v>67</v>
      </c>
      <c r="H34" s="10">
        <v>9.634158219318007</v>
      </c>
      <c r="I34" s="10">
        <v>225.03309172689626</v>
      </c>
      <c r="J34" s="332">
        <v>234.66724994621427</v>
      </c>
      <c r="K34" s="10">
        <v>16.743336525972236</v>
      </c>
      <c r="L34" s="10">
        <v>10.70844058554895</v>
      </c>
      <c r="M34" s="332">
        <v>27.451777111521185</v>
      </c>
      <c r="N34" s="10">
        <v>21.418510345658692</v>
      </c>
      <c r="O34" s="10">
        <v>79.60361973308821</v>
      </c>
      <c r="P34" s="10">
        <v>10.368154152938901</v>
      </c>
      <c r="Q34" s="10">
        <v>7.3078619169308885</v>
      </c>
      <c r="R34" s="10">
        <v>34.3448310261218</v>
      </c>
      <c r="S34" s="10">
        <v>42.67952496576316</v>
      </c>
      <c r="T34" s="10">
        <v>43.70719639065613</v>
      </c>
      <c r="U34" s="10">
        <v>8.749107203332422</v>
      </c>
      <c r="V34" s="332">
        <v>248.1788057344902</v>
      </c>
      <c r="W34" s="332">
        <v>510.2978327922257</v>
      </c>
      <c r="X34" s="10">
        <v>51.28591442724166</v>
      </c>
      <c r="Y34" s="327">
        <v>561.5837472194673</v>
      </c>
    </row>
    <row r="35" spans="1:25" ht="15">
      <c r="A35" s="7">
        <v>2015</v>
      </c>
      <c r="B35" s="5" t="s">
        <v>507</v>
      </c>
      <c r="C35" s="5" t="s">
        <v>56</v>
      </c>
      <c r="D35" s="5" t="s">
        <v>57</v>
      </c>
      <c r="E35" s="5" t="s">
        <v>219</v>
      </c>
      <c r="F35" s="5" t="s">
        <v>58</v>
      </c>
      <c r="G35" s="5" t="s">
        <v>68</v>
      </c>
      <c r="H35" s="10">
        <v>18.90625969779155</v>
      </c>
      <c r="I35" s="10">
        <v>16.53092344596313</v>
      </c>
      <c r="J35" s="332">
        <v>35.43718314375468</v>
      </c>
      <c r="K35" s="10">
        <v>1.569172802917543</v>
      </c>
      <c r="L35" s="10">
        <v>9.498429966862375</v>
      </c>
      <c r="M35" s="332">
        <v>11.067602769779917</v>
      </c>
      <c r="N35" s="10">
        <v>4.9311447636387955</v>
      </c>
      <c r="O35" s="10">
        <v>23.400911944867197</v>
      </c>
      <c r="P35" s="10">
        <v>3.967879818328827</v>
      </c>
      <c r="Q35" s="10">
        <v>2.897638944483738</v>
      </c>
      <c r="R35" s="10">
        <v>6.205576399041049</v>
      </c>
      <c r="S35" s="10">
        <v>11.640026655104625</v>
      </c>
      <c r="T35" s="10">
        <v>19.585845868707796</v>
      </c>
      <c r="U35" s="10">
        <v>2.5567565577986096</v>
      </c>
      <c r="V35" s="332">
        <v>75.18578095197064</v>
      </c>
      <c r="W35" s="332">
        <v>121.69056686550525</v>
      </c>
      <c r="X35" s="10">
        <v>12.230136202634581</v>
      </c>
      <c r="Y35" s="327">
        <v>133.92070306813983</v>
      </c>
    </row>
    <row r="36" spans="1:25" ht="15">
      <c r="A36" s="7">
        <v>2015</v>
      </c>
      <c r="B36" s="5" t="s">
        <v>507</v>
      </c>
      <c r="C36" s="5" t="s">
        <v>56</v>
      </c>
      <c r="D36" s="5" t="s">
        <v>57</v>
      </c>
      <c r="E36" s="5" t="s">
        <v>220</v>
      </c>
      <c r="F36" s="5" t="s">
        <v>58</v>
      </c>
      <c r="G36" s="5" t="s">
        <v>69</v>
      </c>
      <c r="H36" s="10">
        <v>10.382109670500597</v>
      </c>
      <c r="I36" s="10">
        <v>0.6607606393086503</v>
      </c>
      <c r="J36" s="332">
        <v>11.042870309809247</v>
      </c>
      <c r="K36" s="10">
        <v>2.7526106845685447</v>
      </c>
      <c r="L36" s="10">
        <v>2.1948281845903894</v>
      </c>
      <c r="M36" s="332">
        <v>4.947438869158934</v>
      </c>
      <c r="N36" s="10">
        <v>1.949566623306422</v>
      </c>
      <c r="O36" s="10">
        <v>12.135585459331713</v>
      </c>
      <c r="P36" s="10">
        <v>2.2490472385794367</v>
      </c>
      <c r="Q36" s="10">
        <v>1.3953760611682757</v>
      </c>
      <c r="R36" s="10">
        <v>4.024255632689847</v>
      </c>
      <c r="S36" s="10">
        <v>6.216140740141144</v>
      </c>
      <c r="T36" s="10">
        <v>11.780851760106325</v>
      </c>
      <c r="U36" s="10">
        <v>2.108843715764848</v>
      </c>
      <c r="V36" s="332">
        <v>41.85966723108801</v>
      </c>
      <c r="W36" s="332">
        <v>57.84997641005619</v>
      </c>
      <c r="X36" s="10">
        <v>5.8140339801725816</v>
      </c>
      <c r="Y36" s="327">
        <v>63.664010390228775</v>
      </c>
    </row>
    <row r="37" spans="1:25" ht="15">
      <c r="A37" s="7">
        <v>2015</v>
      </c>
      <c r="B37" s="5" t="s">
        <v>507</v>
      </c>
      <c r="C37" s="5" t="s">
        <v>56</v>
      </c>
      <c r="D37" s="5" t="s">
        <v>57</v>
      </c>
      <c r="E37" s="5" t="s">
        <v>221</v>
      </c>
      <c r="F37" s="5" t="s">
        <v>58</v>
      </c>
      <c r="G37" s="5" t="s">
        <v>70</v>
      </c>
      <c r="H37" s="10">
        <v>30.504189162586222</v>
      </c>
      <c r="I37" s="10">
        <v>0.7839151183608095</v>
      </c>
      <c r="J37" s="332">
        <v>31.28810428094703</v>
      </c>
      <c r="K37" s="10">
        <v>7.294042267319274</v>
      </c>
      <c r="L37" s="10">
        <v>17.019214719210627</v>
      </c>
      <c r="M37" s="332">
        <v>24.3132569865299</v>
      </c>
      <c r="N37" s="10">
        <v>4.066491532313681</v>
      </c>
      <c r="O37" s="10">
        <v>39.70861902101778</v>
      </c>
      <c r="P37" s="10">
        <v>5.114370088976878</v>
      </c>
      <c r="Q37" s="10">
        <v>3.715572736505423</v>
      </c>
      <c r="R37" s="10">
        <v>10.284113638416361</v>
      </c>
      <c r="S37" s="10">
        <v>17.386721334389566</v>
      </c>
      <c r="T37" s="10">
        <v>39.73657933781656</v>
      </c>
      <c r="U37" s="10">
        <v>3.903182291917518</v>
      </c>
      <c r="V37" s="332">
        <v>123.91564998135377</v>
      </c>
      <c r="W37" s="332">
        <v>179.5170112488307</v>
      </c>
      <c r="X37" s="10">
        <v>18.041805168902773</v>
      </c>
      <c r="Y37" s="327">
        <v>197.55881641773348</v>
      </c>
    </row>
    <row r="38" spans="1:25" ht="15">
      <c r="A38" s="7">
        <v>2015</v>
      </c>
      <c r="B38" s="5" t="s">
        <v>507</v>
      </c>
      <c r="C38" s="5" t="s">
        <v>71</v>
      </c>
      <c r="D38" s="5" t="s">
        <v>72</v>
      </c>
      <c r="E38" s="5" t="s">
        <v>222</v>
      </c>
      <c r="F38" s="5" t="s">
        <v>73</v>
      </c>
      <c r="G38" s="5" t="s">
        <v>74</v>
      </c>
      <c r="H38" s="10">
        <v>26.736430991118876</v>
      </c>
      <c r="I38" s="10">
        <v>0</v>
      </c>
      <c r="J38" s="332">
        <v>26.736430991118876</v>
      </c>
      <c r="K38" s="10">
        <v>7.0840182592666565</v>
      </c>
      <c r="L38" s="10">
        <v>16.433605831598697</v>
      </c>
      <c r="M38" s="332">
        <v>23.517624090865354</v>
      </c>
      <c r="N38" s="10">
        <v>3.918683702042021</v>
      </c>
      <c r="O38" s="10">
        <v>17.1466821509924</v>
      </c>
      <c r="P38" s="10">
        <v>3.146608692140517</v>
      </c>
      <c r="Q38" s="10">
        <v>2.6408615829837574</v>
      </c>
      <c r="R38" s="10">
        <v>7.024028480719274</v>
      </c>
      <c r="S38" s="10">
        <v>9.866650536230475</v>
      </c>
      <c r="T38" s="10">
        <v>19.566333098581254</v>
      </c>
      <c r="U38" s="10">
        <v>2.803219383028096</v>
      </c>
      <c r="V38" s="332">
        <v>66.1130676267178</v>
      </c>
      <c r="W38" s="332">
        <v>116.36712270870203</v>
      </c>
      <c r="X38" s="10">
        <v>11.695119818130008</v>
      </c>
      <c r="Y38" s="327">
        <v>128.06224252683202</v>
      </c>
    </row>
    <row r="39" spans="1:25" ht="15">
      <c r="A39" s="7">
        <v>2015</v>
      </c>
      <c r="B39" s="5" t="s">
        <v>507</v>
      </c>
      <c r="C39" s="5" t="s">
        <v>71</v>
      </c>
      <c r="D39" s="5" t="s">
        <v>75</v>
      </c>
      <c r="E39" s="5" t="s">
        <v>223</v>
      </c>
      <c r="F39" s="5" t="s">
        <v>73</v>
      </c>
      <c r="G39" s="5" t="s">
        <v>76</v>
      </c>
      <c r="H39" s="10">
        <v>14.613103649666801</v>
      </c>
      <c r="I39" s="10">
        <v>0</v>
      </c>
      <c r="J39" s="332">
        <v>14.613103649666801</v>
      </c>
      <c r="K39" s="10">
        <v>3.9939967662984337</v>
      </c>
      <c r="L39" s="10">
        <v>1.1386470447120784</v>
      </c>
      <c r="M39" s="332">
        <v>5.132643811010512</v>
      </c>
      <c r="N39" s="10">
        <v>2.4071819445244396</v>
      </c>
      <c r="O39" s="10">
        <v>9.99123778786165</v>
      </c>
      <c r="P39" s="10">
        <v>1.781979129470764</v>
      </c>
      <c r="Q39" s="10">
        <v>1.1119065624281324</v>
      </c>
      <c r="R39" s="10">
        <v>6.428800223705841</v>
      </c>
      <c r="S39" s="10">
        <v>5.410959546880869</v>
      </c>
      <c r="T39" s="10">
        <v>9.665163530219411</v>
      </c>
      <c r="U39" s="10">
        <v>1.5929174360214153</v>
      </c>
      <c r="V39" s="332">
        <v>38.39014616111252</v>
      </c>
      <c r="W39" s="332">
        <v>58.13589362178983</v>
      </c>
      <c r="X39" s="10">
        <v>5.842769210250701</v>
      </c>
      <c r="Y39" s="327">
        <v>63.978662832040534</v>
      </c>
    </row>
    <row r="40" spans="1:25" ht="15">
      <c r="A40" s="7">
        <v>2015</v>
      </c>
      <c r="B40" s="5" t="s">
        <v>507</v>
      </c>
      <c r="C40" s="5" t="s">
        <v>71</v>
      </c>
      <c r="D40" s="5" t="s">
        <v>72</v>
      </c>
      <c r="E40" s="5" t="s">
        <v>224</v>
      </c>
      <c r="F40" s="5" t="s">
        <v>73</v>
      </c>
      <c r="G40" s="5" t="s">
        <v>77</v>
      </c>
      <c r="H40" s="10">
        <v>11.239933404299936</v>
      </c>
      <c r="I40" s="10">
        <v>0.17652596985275615</v>
      </c>
      <c r="J40" s="332">
        <v>11.416459374152693</v>
      </c>
      <c r="K40" s="10">
        <v>0.4700252106269538</v>
      </c>
      <c r="L40" s="10">
        <v>4.7251794102636335</v>
      </c>
      <c r="M40" s="332">
        <v>5.195204620890587</v>
      </c>
      <c r="N40" s="10">
        <v>1.2593834364613483</v>
      </c>
      <c r="O40" s="10">
        <v>6.632334981275185</v>
      </c>
      <c r="P40" s="10">
        <v>2.332676247957791</v>
      </c>
      <c r="Q40" s="10">
        <v>1.7965532430730464</v>
      </c>
      <c r="R40" s="10">
        <v>4.186763498784805</v>
      </c>
      <c r="S40" s="10">
        <v>6.641859476617429</v>
      </c>
      <c r="T40" s="10">
        <v>16.7187305597078</v>
      </c>
      <c r="U40" s="10">
        <v>2.3594924314251373</v>
      </c>
      <c r="V40" s="332">
        <v>41.92779387530254</v>
      </c>
      <c r="W40" s="332">
        <v>58.53945787034582</v>
      </c>
      <c r="X40" s="10">
        <v>5.883328194056605</v>
      </c>
      <c r="Y40" s="327">
        <v>64.42278606440243</v>
      </c>
    </row>
    <row r="41" spans="1:25" ht="15">
      <c r="A41" s="7">
        <v>2015</v>
      </c>
      <c r="B41" s="5" t="s">
        <v>507</v>
      </c>
      <c r="C41" s="5" t="s">
        <v>71</v>
      </c>
      <c r="D41" s="5" t="s">
        <v>72</v>
      </c>
      <c r="E41" s="5" t="s">
        <v>225</v>
      </c>
      <c r="F41" s="5" t="s">
        <v>73</v>
      </c>
      <c r="G41" s="5" t="s">
        <v>78</v>
      </c>
      <c r="H41" s="10">
        <v>4.132085343620863</v>
      </c>
      <c r="I41" s="10">
        <v>0</v>
      </c>
      <c r="J41" s="332">
        <v>4.132085343620863</v>
      </c>
      <c r="K41" s="10">
        <v>4.982036591177055</v>
      </c>
      <c r="L41" s="10">
        <v>0.8372133295625552</v>
      </c>
      <c r="M41" s="332">
        <v>5.81924992073961</v>
      </c>
      <c r="N41" s="10">
        <v>2.98509518281771</v>
      </c>
      <c r="O41" s="10">
        <v>9.930874530014188</v>
      </c>
      <c r="P41" s="10">
        <v>2.44053776114043</v>
      </c>
      <c r="Q41" s="10">
        <v>1.9300695346564438</v>
      </c>
      <c r="R41" s="10">
        <v>4.415734987180034</v>
      </c>
      <c r="S41" s="10">
        <v>6.9739788259563396</v>
      </c>
      <c r="T41" s="10">
        <v>15.594446814915422</v>
      </c>
      <c r="U41" s="10">
        <v>1.91102823672948</v>
      </c>
      <c r="V41" s="332">
        <v>46.18176587341004</v>
      </c>
      <c r="W41" s="332">
        <v>56.13310113777052</v>
      </c>
      <c r="X41" s="10">
        <v>5.641484710689191</v>
      </c>
      <c r="Y41" s="327">
        <v>61.77458584845971</v>
      </c>
    </row>
    <row r="42" spans="1:25" ht="15">
      <c r="A42" s="7">
        <v>2015</v>
      </c>
      <c r="B42" s="5" t="s">
        <v>507</v>
      </c>
      <c r="C42" s="5" t="s">
        <v>71</v>
      </c>
      <c r="D42" s="5" t="s">
        <v>60</v>
      </c>
      <c r="E42" s="5" t="s">
        <v>226</v>
      </c>
      <c r="F42" s="5" t="s">
        <v>73</v>
      </c>
      <c r="G42" s="5" t="s">
        <v>79</v>
      </c>
      <c r="H42" s="10">
        <v>4.977914131794787</v>
      </c>
      <c r="I42" s="10">
        <v>0</v>
      </c>
      <c r="J42" s="332">
        <v>4.977914131794787</v>
      </c>
      <c r="K42" s="10">
        <v>0.3770217251425628</v>
      </c>
      <c r="L42" s="10">
        <v>2.675866391347874</v>
      </c>
      <c r="M42" s="332">
        <v>3.052888116490437</v>
      </c>
      <c r="N42" s="10">
        <v>11.725970498926673</v>
      </c>
      <c r="O42" s="10">
        <v>2.6765934670499423</v>
      </c>
      <c r="P42" s="10">
        <v>0.9183716271197677</v>
      </c>
      <c r="Q42" s="10">
        <v>0.5053392744672549</v>
      </c>
      <c r="R42" s="10">
        <v>2.0467764551644905</v>
      </c>
      <c r="S42" s="10">
        <v>2.9443129212531693</v>
      </c>
      <c r="T42" s="10">
        <v>4.836661547271181</v>
      </c>
      <c r="U42" s="10">
        <v>0.8818450617121097</v>
      </c>
      <c r="V42" s="332">
        <v>26.53587085296459</v>
      </c>
      <c r="W42" s="332">
        <v>34.56667310124981</v>
      </c>
      <c r="X42" s="10">
        <v>3.4740171814181497</v>
      </c>
      <c r="Y42" s="327">
        <v>38.04069028266796</v>
      </c>
    </row>
    <row r="43" spans="1:25" ht="15">
      <c r="A43" s="7">
        <v>2015</v>
      </c>
      <c r="B43" s="5" t="s">
        <v>507</v>
      </c>
      <c r="C43" s="5" t="s">
        <v>71</v>
      </c>
      <c r="D43" s="5" t="s">
        <v>75</v>
      </c>
      <c r="E43" s="5" t="s">
        <v>227</v>
      </c>
      <c r="F43" s="5" t="s">
        <v>73</v>
      </c>
      <c r="G43" s="5" t="s">
        <v>80</v>
      </c>
      <c r="H43" s="10">
        <v>114.17011653279326</v>
      </c>
      <c r="I43" s="10">
        <v>1.4485996543951245</v>
      </c>
      <c r="J43" s="332">
        <v>115.61871618718838</v>
      </c>
      <c r="K43" s="10">
        <v>34.673142526750965</v>
      </c>
      <c r="L43" s="10">
        <v>5.498954875962696</v>
      </c>
      <c r="M43" s="332">
        <v>40.17209740271366</v>
      </c>
      <c r="N43" s="10">
        <v>3.5905504036288782</v>
      </c>
      <c r="O43" s="10">
        <v>46.700847770713395</v>
      </c>
      <c r="P43" s="10">
        <v>9.575605177035174</v>
      </c>
      <c r="Q43" s="10">
        <v>10.082309828995399</v>
      </c>
      <c r="R43" s="10">
        <v>21.434870441320793</v>
      </c>
      <c r="S43" s="10">
        <v>25.083297762474054</v>
      </c>
      <c r="T43" s="10">
        <v>27.466579670379623</v>
      </c>
      <c r="U43" s="10">
        <v>7.2366691423025</v>
      </c>
      <c r="V43" s="332">
        <v>151.17073019684983</v>
      </c>
      <c r="W43" s="332">
        <v>306.96154378675186</v>
      </c>
      <c r="X43" s="10">
        <v>30.85022599639764</v>
      </c>
      <c r="Y43" s="327">
        <v>337.8117697831495</v>
      </c>
    </row>
    <row r="44" spans="1:25" ht="15">
      <c r="A44" s="7">
        <v>2015</v>
      </c>
      <c r="B44" s="5" t="s">
        <v>507</v>
      </c>
      <c r="C44" s="5" t="s">
        <v>71</v>
      </c>
      <c r="D44" s="5" t="s">
        <v>75</v>
      </c>
      <c r="E44" s="5" t="s">
        <v>228</v>
      </c>
      <c r="F44" s="5" t="s">
        <v>73</v>
      </c>
      <c r="G44" s="5" t="s">
        <v>81</v>
      </c>
      <c r="H44" s="10">
        <v>44.79316158784585</v>
      </c>
      <c r="I44" s="10">
        <v>0</v>
      </c>
      <c r="J44" s="332">
        <v>44.79316158784585</v>
      </c>
      <c r="K44" s="10">
        <v>114.366582430955</v>
      </c>
      <c r="L44" s="10">
        <v>41.60418498788339</v>
      </c>
      <c r="M44" s="332">
        <v>155.9707674188384</v>
      </c>
      <c r="N44" s="10">
        <v>5.648074296217305</v>
      </c>
      <c r="O44" s="10">
        <v>30.224965511017466</v>
      </c>
      <c r="P44" s="10">
        <v>3.1395899679129675</v>
      </c>
      <c r="Q44" s="10">
        <v>3.372706391716815</v>
      </c>
      <c r="R44" s="10">
        <v>8.74534714452484</v>
      </c>
      <c r="S44" s="10">
        <v>18.644038210232853</v>
      </c>
      <c r="T44" s="10">
        <v>10.616916303043842</v>
      </c>
      <c r="U44" s="10">
        <v>3.717360985897671</v>
      </c>
      <c r="V44" s="332">
        <v>84.10899881056376</v>
      </c>
      <c r="W44" s="332">
        <v>284.872927817248</v>
      </c>
      <c r="X44" s="10">
        <v>28.630277574216368</v>
      </c>
      <c r="Y44" s="327">
        <v>313.5032053914644</v>
      </c>
    </row>
    <row r="45" spans="1:25" ht="15">
      <c r="A45" s="7">
        <v>2015</v>
      </c>
      <c r="B45" s="5" t="s">
        <v>507</v>
      </c>
      <c r="C45" s="5" t="s">
        <v>71</v>
      </c>
      <c r="D45" s="5" t="s">
        <v>60</v>
      </c>
      <c r="E45" s="5" t="s">
        <v>229</v>
      </c>
      <c r="F45" s="5" t="s">
        <v>73</v>
      </c>
      <c r="G45" s="5" t="s">
        <v>82</v>
      </c>
      <c r="H45" s="10">
        <v>15.4337080596678</v>
      </c>
      <c r="I45" s="10">
        <v>0.8823429279475601</v>
      </c>
      <c r="J45" s="332">
        <v>16.316050987615363</v>
      </c>
      <c r="K45" s="10">
        <v>13.47855500324468</v>
      </c>
      <c r="L45" s="10">
        <v>8.144332679475324</v>
      </c>
      <c r="M45" s="332">
        <v>21.622887682720005</v>
      </c>
      <c r="N45" s="10">
        <v>128.14038011222465</v>
      </c>
      <c r="O45" s="10">
        <v>16.900394688147045</v>
      </c>
      <c r="P45" s="10">
        <v>3.0348169434758887</v>
      </c>
      <c r="Q45" s="10">
        <v>1.6575300837396847</v>
      </c>
      <c r="R45" s="10">
        <v>7.660413335349473</v>
      </c>
      <c r="S45" s="10">
        <v>19.945133825492594</v>
      </c>
      <c r="T45" s="10">
        <v>14.874939099738965</v>
      </c>
      <c r="U45" s="10">
        <v>3.095810827809512</v>
      </c>
      <c r="V45" s="332">
        <v>195.30941891597783</v>
      </c>
      <c r="W45" s="332">
        <v>233.2483575863132</v>
      </c>
      <c r="X45" s="10">
        <v>23.441908899511695</v>
      </c>
      <c r="Y45" s="327">
        <v>256.6902664858249</v>
      </c>
    </row>
    <row r="46" spans="1:25" ht="15">
      <c r="A46" s="7">
        <v>2015</v>
      </c>
      <c r="B46" s="5" t="s">
        <v>507</v>
      </c>
      <c r="C46" s="5" t="s">
        <v>71</v>
      </c>
      <c r="D46" s="5" t="s">
        <v>60</v>
      </c>
      <c r="E46" s="5" t="s">
        <v>230</v>
      </c>
      <c r="F46" s="5" t="s">
        <v>73</v>
      </c>
      <c r="G46" s="5" t="s">
        <v>83</v>
      </c>
      <c r="H46" s="10">
        <v>5.610504848479908</v>
      </c>
      <c r="I46" s="10">
        <v>0</v>
      </c>
      <c r="J46" s="332">
        <v>5.610504848479908</v>
      </c>
      <c r="K46" s="10">
        <v>1.3940230784086756</v>
      </c>
      <c r="L46" s="10">
        <v>3.924449046297477</v>
      </c>
      <c r="M46" s="332">
        <v>5.318472124706153</v>
      </c>
      <c r="N46" s="10">
        <v>28.32537595718305</v>
      </c>
      <c r="O46" s="10">
        <v>1.80615088063493</v>
      </c>
      <c r="P46" s="10">
        <v>0.5822267775279477</v>
      </c>
      <c r="Q46" s="10">
        <v>0.4107162446795195</v>
      </c>
      <c r="R46" s="10">
        <v>0.9150453595254616</v>
      </c>
      <c r="S46" s="10">
        <v>3.1759437952378398</v>
      </c>
      <c r="T46" s="10">
        <v>3.0273563352150052</v>
      </c>
      <c r="U46" s="10">
        <v>0.579048279084932</v>
      </c>
      <c r="V46" s="332">
        <v>38.82186362908868</v>
      </c>
      <c r="W46" s="332">
        <v>49.75084060227474</v>
      </c>
      <c r="X46" s="10">
        <v>5.000055242119683</v>
      </c>
      <c r="Y46" s="327">
        <v>54.75089584439443</v>
      </c>
    </row>
    <row r="47" spans="1:25" ht="15">
      <c r="A47" s="7">
        <v>2015</v>
      </c>
      <c r="B47" s="5" t="s">
        <v>507</v>
      </c>
      <c r="C47" s="5" t="s">
        <v>71</v>
      </c>
      <c r="D47" s="5" t="s">
        <v>84</v>
      </c>
      <c r="E47" s="5" t="s">
        <v>231</v>
      </c>
      <c r="F47" s="5" t="s">
        <v>73</v>
      </c>
      <c r="G47" s="5" t="s">
        <v>85</v>
      </c>
      <c r="H47" s="10">
        <v>34.351459274384226</v>
      </c>
      <c r="I47" s="10">
        <v>4.920387241916835</v>
      </c>
      <c r="J47" s="332">
        <v>39.27184651630106</v>
      </c>
      <c r="K47" s="10">
        <v>7.055692668826788</v>
      </c>
      <c r="L47" s="10">
        <v>9.495835765092425</v>
      </c>
      <c r="M47" s="332">
        <v>16.551528433919213</v>
      </c>
      <c r="N47" s="10">
        <v>6.80226598663148</v>
      </c>
      <c r="O47" s="10">
        <v>23.1731389053544</v>
      </c>
      <c r="P47" s="10">
        <v>9.455686047548681</v>
      </c>
      <c r="Q47" s="10">
        <v>6.500956128383694</v>
      </c>
      <c r="R47" s="10">
        <v>16.882542777304</v>
      </c>
      <c r="S47" s="10">
        <v>19.40294835627055</v>
      </c>
      <c r="T47" s="10">
        <v>47.19580046939415</v>
      </c>
      <c r="U47" s="10">
        <v>4.921633919177926</v>
      </c>
      <c r="V47" s="332">
        <v>134.3349725900649</v>
      </c>
      <c r="W47" s="332">
        <v>190.15834754028515</v>
      </c>
      <c r="X47" s="10">
        <v>19.11127994891261</v>
      </c>
      <c r="Y47" s="327">
        <v>209.26962748919777</v>
      </c>
    </row>
    <row r="48" spans="1:25" ht="15">
      <c r="A48" s="7">
        <v>2015</v>
      </c>
      <c r="B48" s="5" t="s">
        <v>507</v>
      </c>
      <c r="C48" s="5" t="s">
        <v>71</v>
      </c>
      <c r="D48" s="5" t="s">
        <v>84</v>
      </c>
      <c r="E48" s="5" t="s">
        <v>232</v>
      </c>
      <c r="F48" s="5" t="s">
        <v>73</v>
      </c>
      <c r="G48" s="5" t="s">
        <v>86</v>
      </c>
      <c r="H48" s="10">
        <v>12.848280873802318</v>
      </c>
      <c r="I48" s="10">
        <v>0</v>
      </c>
      <c r="J48" s="332">
        <v>12.848280873802318</v>
      </c>
      <c r="K48" s="10">
        <v>0.9614908935027677</v>
      </c>
      <c r="L48" s="10">
        <v>4.006744150453567</v>
      </c>
      <c r="M48" s="332">
        <v>4.968235043956335</v>
      </c>
      <c r="N48" s="10">
        <v>2.2432620323523538</v>
      </c>
      <c r="O48" s="10">
        <v>5.455992843907735</v>
      </c>
      <c r="P48" s="10">
        <v>2.278412219833831</v>
      </c>
      <c r="Q48" s="10">
        <v>1.8676431656811636</v>
      </c>
      <c r="R48" s="10">
        <v>7.412112129319828</v>
      </c>
      <c r="S48" s="10">
        <v>5.318504302398349</v>
      </c>
      <c r="T48" s="10">
        <v>11.721190650240535</v>
      </c>
      <c r="U48" s="10">
        <v>2.519289386821214</v>
      </c>
      <c r="V48" s="332">
        <v>38.81640673055501</v>
      </c>
      <c r="W48" s="332">
        <v>56.63292264831366</v>
      </c>
      <c r="X48" s="10">
        <v>5.691717734480263</v>
      </c>
      <c r="Y48" s="327">
        <v>62.32464038279392</v>
      </c>
    </row>
    <row r="49" spans="1:25" ht="15">
      <c r="A49" s="7">
        <v>2015</v>
      </c>
      <c r="B49" s="5" t="s">
        <v>507</v>
      </c>
      <c r="C49" s="5" t="s">
        <v>71</v>
      </c>
      <c r="D49" s="5" t="s">
        <v>75</v>
      </c>
      <c r="E49" s="5" t="s">
        <v>233</v>
      </c>
      <c r="F49" s="5" t="s">
        <v>73</v>
      </c>
      <c r="G49" s="5" t="s">
        <v>87</v>
      </c>
      <c r="H49" s="10">
        <v>3.682003811398885</v>
      </c>
      <c r="I49" s="10">
        <v>0</v>
      </c>
      <c r="J49" s="332">
        <v>3.682003811398885</v>
      </c>
      <c r="K49" s="10">
        <v>1.6207203540921156</v>
      </c>
      <c r="L49" s="10">
        <v>1.1976854420908478</v>
      </c>
      <c r="M49" s="332">
        <v>2.8184057961829634</v>
      </c>
      <c r="N49" s="10">
        <v>2.762252240259633</v>
      </c>
      <c r="O49" s="10">
        <v>5.212980951167945</v>
      </c>
      <c r="P49" s="10">
        <v>1.2220318370663623</v>
      </c>
      <c r="Q49" s="10">
        <v>0.87234519178742</v>
      </c>
      <c r="R49" s="10">
        <v>2.798037062492319</v>
      </c>
      <c r="S49" s="10">
        <v>3.062349992938785</v>
      </c>
      <c r="T49" s="10">
        <v>5.091796155972746</v>
      </c>
      <c r="U49" s="10">
        <v>1.067103283112711</v>
      </c>
      <c r="V49" s="332">
        <v>22.088896714797922</v>
      </c>
      <c r="W49" s="332">
        <v>28.58930632237977</v>
      </c>
      <c r="X49" s="10">
        <v>2.8732803147676256</v>
      </c>
      <c r="Y49" s="327">
        <v>31.462586637147396</v>
      </c>
    </row>
    <row r="50" spans="1:25" ht="15">
      <c r="A50" s="7">
        <v>2015</v>
      </c>
      <c r="B50" s="5" t="s">
        <v>507</v>
      </c>
      <c r="C50" s="5" t="s">
        <v>71</v>
      </c>
      <c r="D50" s="5" t="s">
        <v>75</v>
      </c>
      <c r="E50" s="5" t="s">
        <v>234</v>
      </c>
      <c r="F50" s="5" t="s">
        <v>73</v>
      </c>
      <c r="G50" s="5" t="s">
        <v>88</v>
      </c>
      <c r="H50" s="10">
        <v>101.52645128068859</v>
      </c>
      <c r="I50" s="10">
        <v>1.28666068114012</v>
      </c>
      <c r="J50" s="332">
        <v>102.81311196182871</v>
      </c>
      <c r="K50" s="10">
        <v>292.8403188570673</v>
      </c>
      <c r="L50" s="10">
        <v>51.489952812639615</v>
      </c>
      <c r="M50" s="332">
        <v>344.3302716697069</v>
      </c>
      <c r="N50" s="10">
        <v>4.661153818734726</v>
      </c>
      <c r="O50" s="10">
        <v>63.75179124225603</v>
      </c>
      <c r="P50" s="10">
        <v>8.42469467560228</v>
      </c>
      <c r="Q50" s="10">
        <v>9.200742592190958</v>
      </c>
      <c r="R50" s="10">
        <v>25.304462548306645</v>
      </c>
      <c r="S50" s="10">
        <v>48.44948810115054</v>
      </c>
      <c r="T50" s="10">
        <v>31.169299392374995</v>
      </c>
      <c r="U50" s="10">
        <v>6.077782063362385</v>
      </c>
      <c r="V50" s="332">
        <v>197.03941443397858</v>
      </c>
      <c r="W50" s="332">
        <v>644.1827980655141</v>
      </c>
      <c r="X50" s="10">
        <v>64.74161114040469</v>
      </c>
      <c r="Y50" s="327">
        <v>708.9244092059188</v>
      </c>
    </row>
    <row r="51" spans="1:25" ht="15">
      <c r="A51" s="7">
        <v>2015</v>
      </c>
      <c r="B51" s="5" t="s">
        <v>507</v>
      </c>
      <c r="C51" s="5" t="s">
        <v>71</v>
      </c>
      <c r="D51" s="5" t="s">
        <v>75</v>
      </c>
      <c r="E51" s="5" t="s">
        <v>235</v>
      </c>
      <c r="F51" s="5" t="s">
        <v>73</v>
      </c>
      <c r="G51" s="5" t="s">
        <v>89</v>
      </c>
      <c r="H51" s="10">
        <v>174.71996372891772</v>
      </c>
      <c r="I51" s="10">
        <v>2.6036141259282033</v>
      </c>
      <c r="J51" s="332">
        <v>177.32357785484592</v>
      </c>
      <c r="K51" s="10">
        <v>110.76474242912003</v>
      </c>
      <c r="L51" s="10">
        <v>28.65106704004633</v>
      </c>
      <c r="M51" s="332">
        <v>139.41580946916636</v>
      </c>
      <c r="N51" s="10">
        <v>29.48601907193954</v>
      </c>
      <c r="O51" s="10">
        <v>81.9689756057078</v>
      </c>
      <c r="P51" s="10">
        <v>10.830842760310457</v>
      </c>
      <c r="Q51" s="10">
        <v>10.164993753248481</v>
      </c>
      <c r="R51" s="10">
        <v>25.375740722508255</v>
      </c>
      <c r="S51" s="10">
        <v>49.21552153444464</v>
      </c>
      <c r="T51" s="10">
        <v>83.88781241014713</v>
      </c>
      <c r="U51" s="10">
        <v>8.50954157835257</v>
      </c>
      <c r="V51" s="332">
        <v>299.4394474366589</v>
      </c>
      <c r="W51" s="332">
        <v>616.1788347606712</v>
      </c>
      <c r="X51" s="10">
        <v>61.92715892696883</v>
      </c>
      <c r="Y51" s="327">
        <v>678.10599368764</v>
      </c>
    </row>
    <row r="52" spans="1:25" ht="15">
      <c r="A52" s="7">
        <v>2015</v>
      </c>
      <c r="B52" s="5" t="s">
        <v>507</v>
      </c>
      <c r="C52" s="5" t="s">
        <v>71</v>
      </c>
      <c r="D52" s="5" t="s">
        <v>84</v>
      </c>
      <c r="E52" s="5" t="s">
        <v>236</v>
      </c>
      <c r="F52" s="5" t="s">
        <v>73</v>
      </c>
      <c r="G52" s="5" t="s">
        <v>90</v>
      </c>
      <c r="H52" s="10">
        <v>8.230741155707042</v>
      </c>
      <c r="I52" s="10">
        <v>0</v>
      </c>
      <c r="J52" s="332">
        <v>8.230741155707042</v>
      </c>
      <c r="K52" s="10">
        <v>5.122007165858502</v>
      </c>
      <c r="L52" s="10">
        <v>0.24037255819101233</v>
      </c>
      <c r="M52" s="332">
        <v>5.362379724049514</v>
      </c>
      <c r="N52" s="10">
        <v>10.49073360938993</v>
      </c>
      <c r="O52" s="10">
        <v>12.181562382961232</v>
      </c>
      <c r="P52" s="10">
        <v>1.4130024055429475</v>
      </c>
      <c r="Q52" s="10">
        <v>1.2498530365999294</v>
      </c>
      <c r="R52" s="10">
        <v>3.7465656589496166</v>
      </c>
      <c r="S52" s="10">
        <v>5.946236552231399</v>
      </c>
      <c r="T52" s="10">
        <v>8.626455503941624</v>
      </c>
      <c r="U52" s="10">
        <v>1.859034486583687</v>
      </c>
      <c r="V52" s="332">
        <v>45.51344363620037</v>
      </c>
      <c r="W52" s="332">
        <v>59.106564515956926</v>
      </c>
      <c r="X52" s="10">
        <v>5.940323503555921</v>
      </c>
      <c r="Y52" s="327">
        <v>65.04688801951285</v>
      </c>
    </row>
    <row r="53" spans="1:25" ht="15">
      <c r="A53" s="7">
        <v>2015</v>
      </c>
      <c r="B53" s="5" t="s">
        <v>507</v>
      </c>
      <c r="C53" s="5" t="s">
        <v>71</v>
      </c>
      <c r="D53" s="5" t="s">
        <v>72</v>
      </c>
      <c r="E53" s="5" t="s">
        <v>237</v>
      </c>
      <c r="F53" s="5" t="s">
        <v>73</v>
      </c>
      <c r="G53" s="5" t="s">
        <v>91</v>
      </c>
      <c r="H53" s="10">
        <v>10.794961437476154</v>
      </c>
      <c r="I53" s="10">
        <v>5.13866742512149</v>
      </c>
      <c r="J53" s="332">
        <v>15.933628862597644</v>
      </c>
      <c r="K53" s="10">
        <v>4.240991506811311</v>
      </c>
      <c r="L53" s="10">
        <v>5.208813945234726</v>
      </c>
      <c r="M53" s="332">
        <v>9.449805452046038</v>
      </c>
      <c r="N53" s="10">
        <v>4.310182365388933</v>
      </c>
      <c r="O53" s="10">
        <v>34.548538293527145</v>
      </c>
      <c r="P53" s="10">
        <v>3.010121974775427</v>
      </c>
      <c r="Q53" s="10">
        <v>2.5463284905967534</v>
      </c>
      <c r="R53" s="10">
        <v>6.143941980981487</v>
      </c>
      <c r="S53" s="10">
        <v>11.574807789158097</v>
      </c>
      <c r="T53" s="10">
        <v>20.94473045742294</v>
      </c>
      <c r="U53" s="10">
        <v>2.6474452240515407</v>
      </c>
      <c r="V53" s="332">
        <v>85.72609657590232</v>
      </c>
      <c r="W53" s="332">
        <v>111.109530890546</v>
      </c>
      <c r="X53" s="10">
        <v>11.166721720733882</v>
      </c>
      <c r="Y53" s="327">
        <v>122.27625261127989</v>
      </c>
    </row>
    <row r="54" spans="1:25" ht="15">
      <c r="A54" s="7">
        <v>2015</v>
      </c>
      <c r="B54" s="5" t="s">
        <v>507</v>
      </c>
      <c r="C54" s="5" t="s">
        <v>71</v>
      </c>
      <c r="D54" s="5" t="s">
        <v>72</v>
      </c>
      <c r="E54" s="5" t="s">
        <v>238</v>
      </c>
      <c r="F54" s="5" t="s">
        <v>73</v>
      </c>
      <c r="G54" s="5" t="s">
        <v>92</v>
      </c>
      <c r="H54" s="10">
        <v>46.4853697391323</v>
      </c>
      <c r="I54" s="10">
        <v>0.6466552015839326</v>
      </c>
      <c r="J54" s="332">
        <v>47.132024940716235</v>
      </c>
      <c r="K54" s="10">
        <v>75.14466861846375</v>
      </c>
      <c r="L54" s="10">
        <v>31.011096713514377</v>
      </c>
      <c r="M54" s="332">
        <v>106.15576533197813</v>
      </c>
      <c r="N54" s="10">
        <v>18.983596552770837</v>
      </c>
      <c r="O54" s="10">
        <v>104.70495264264527</v>
      </c>
      <c r="P54" s="10">
        <v>14.141333942380031</v>
      </c>
      <c r="Q54" s="10">
        <v>12.732632869450166</v>
      </c>
      <c r="R54" s="10">
        <v>29.704040299248966</v>
      </c>
      <c r="S54" s="10">
        <v>44.07153068154947</v>
      </c>
      <c r="T54" s="10">
        <v>71.99071779214307</v>
      </c>
      <c r="U54" s="10">
        <v>10.669445313379837</v>
      </c>
      <c r="V54" s="332">
        <v>306.9982500935676</v>
      </c>
      <c r="W54" s="332">
        <v>460.28604036626194</v>
      </c>
      <c r="X54" s="10">
        <v>46.2596330256494</v>
      </c>
      <c r="Y54" s="327">
        <v>506.54567339191135</v>
      </c>
    </row>
    <row r="55" spans="1:25" ht="15">
      <c r="A55" s="7">
        <v>2015</v>
      </c>
      <c r="B55" s="5" t="s">
        <v>507</v>
      </c>
      <c r="C55" s="5" t="s">
        <v>93</v>
      </c>
      <c r="D55" s="5" t="s">
        <v>94</v>
      </c>
      <c r="E55" s="5" t="s">
        <v>239</v>
      </c>
      <c r="F55" s="5" t="s">
        <v>95</v>
      </c>
      <c r="G55" s="5" t="s">
        <v>96</v>
      </c>
      <c r="H55" s="10">
        <v>2.6404835171951766</v>
      </c>
      <c r="I55" s="10">
        <v>0.6328428526791092</v>
      </c>
      <c r="J55" s="332">
        <v>3.273326369874286</v>
      </c>
      <c r="K55" s="10">
        <v>0.6354330099540775</v>
      </c>
      <c r="L55" s="10">
        <v>1.0867919306043707</v>
      </c>
      <c r="M55" s="332">
        <v>1.7222249405584482</v>
      </c>
      <c r="N55" s="10">
        <v>0.8991817917746521</v>
      </c>
      <c r="O55" s="10">
        <v>1.8289276805979502</v>
      </c>
      <c r="P55" s="10">
        <v>0.5325986415503076</v>
      </c>
      <c r="Q55" s="10">
        <v>0.3316398688669561</v>
      </c>
      <c r="R55" s="10">
        <v>1.1523264206029333</v>
      </c>
      <c r="S55" s="10">
        <v>2.0345901094866843</v>
      </c>
      <c r="T55" s="10">
        <v>5.9793067752151785</v>
      </c>
      <c r="U55" s="10">
        <v>0.4429073049592056</v>
      </c>
      <c r="V55" s="332">
        <v>13.201478593053869</v>
      </c>
      <c r="W55" s="332">
        <v>18.1970299034866</v>
      </c>
      <c r="X55" s="10">
        <v>1.8288365313614674</v>
      </c>
      <c r="Y55" s="327">
        <v>20.02586643484807</v>
      </c>
    </row>
    <row r="56" spans="1:25" ht="15">
      <c r="A56" s="7">
        <v>2015</v>
      </c>
      <c r="B56" s="5" t="s">
        <v>507</v>
      </c>
      <c r="C56" s="5" t="s">
        <v>93</v>
      </c>
      <c r="D56" s="5" t="s">
        <v>97</v>
      </c>
      <c r="E56" s="5" t="s">
        <v>240</v>
      </c>
      <c r="F56" s="5" t="s">
        <v>95</v>
      </c>
      <c r="G56" s="5" t="s">
        <v>98</v>
      </c>
      <c r="H56" s="10">
        <v>17.456241658474212</v>
      </c>
      <c r="I56" s="10">
        <v>0</v>
      </c>
      <c r="J56" s="332">
        <v>17.456241658474212</v>
      </c>
      <c r="K56" s="10">
        <v>1.2940619212441111</v>
      </c>
      <c r="L56" s="10">
        <v>4.941121587013229</v>
      </c>
      <c r="M56" s="332">
        <v>6.23518350825734</v>
      </c>
      <c r="N56" s="10">
        <v>1.6752241364836848</v>
      </c>
      <c r="O56" s="10">
        <v>5.736746442886912</v>
      </c>
      <c r="P56" s="10">
        <v>1.990759959247773</v>
      </c>
      <c r="Q56" s="10">
        <v>1.8964852681919289</v>
      </c>
      <c r="R56" s="10">
        <v>4.955198317298332</v>
      </c>
      <c r="S56" s="10">
        <v>6.666492779954887</v>
      </c>
      <c r="T56" s="10">
        <v>13.250952876857532</v>
      </c>
      <c r="U56" s="10">
        <v>1.766913875447282</v>
      </c>
      <c r="V56" s="332">
        <v>37.93877365636833</v>
      </c>
      <c r="W56" s="332">
        <v>61.63019882309989</v>
      </c>
      <c r="X56" s="10">
        <v>6.193953608867861</v>
      </c>
      <c r="Y56" s="327">
        <v>67.82415243196775</v>
      </c>
    </row>
    <row r="57" spans="1:25" ht="15">
      <c r="A57" s="7">
        <v>2015</v>
      </c>
      <c r="B57" s="5" t="s">
        <v>507</v>
      </c>
      <c r="C57" s="5" t="s">
        <v>93</v>
      </c>
      <c r="D57" s="5" t="s">
        <v>97</v>
      </c>
      <c r="E57" s="5" t="s">
        <v>241</v>
      </c>
      <c r="F57" s="5" t="s">
        <v>95</v>
      </c>
      <c r="G57" s="5" t="s">
        <v>99</v>
      </c>
      <c r="H57" s="10">
        <v>11.08422746745829</v>
      </c>
      <c r="I57" s="10">
        <v>0</v>
      </c>
      <c r="J57" s="332">
        <v>11.08422746745829</v>
      </c>
      <c r="K57" s="10">
        <v>1.1344079563794203</v>
      </c>
      <c r="L57" s="10">
        <v>3.311983909377248</v>
      </c>
      <c r="M57" s="332">
        <v>4.446391865756668</v>
      </c>
      <c r="N57" s="10">
        <v>1.8294716499946304</v>
      </c>
      <c r="O57" s="10">
        <v>5.971360882897471</v>
      </c>
      <c r="P57" s="10">
        <v>1.9428344228696164</v>
      </c>
      <c r="Q57" s="10">
        <v>1.8062100661268854</v>
      </c>
      <c r="R57" s="10">
        <v>4.786946309319866</v>
      </c>
      <c r="S57" s="10">
        <v>5.820307882432901</v>
      </c>
      <c r="T57" s="10">
        <v>12.11929271956932</v>
      </c>
      <c r="U57" s="10">
        <v>2.17121159066055</v>
      </c>
      <c r="V57" s="332">
        <v>36.44763552387124</v>
      </c>
      <c r="W57" s="332">
        <v>51.9782548570862</v>
      </c>
      <c r="X57" s="10">
        <v>5.223914662061717</v>
      </c>
      <c r="Y57" s="327">
        <v>57.202169519147915</v>
      </c>
    </row>
    <row r="58" spans="1:25" ht="15">
      <c r="A58" s="7">
        <v>2015</v>
      </c>
      <c r="B58" s="5" t="s">
        <v>507</v>
      </c>
      <c r="C58" s="5" t="s">
        <v>93</v>
      </c>
      <c r="D58" s="5" t="s">
        <v>97</v>
      </c>
      <c r="E58" s="5" t="s">
        <v>242</v>
      </c>
      <c r="F58" s="5" t="s">
        <v>95</v>
      </c>
      <c r="G58" s="5" t="s">
        <v>100</v>
      </c>
      <c r="H58" s="10">
        <v>6.931829317148364</v>
      </c>
      <c r="I58" s="10">
        <v>12.005107679819897</v>
      </c>
      <c r="J58" s="332">
        <v>18.93693699696826</v>
      </c>
      <c r="K58" s="10">
        <v>3.740231124005882</v>
      </c>
      <c r="L58" s="10">
        <v>1.2459467435458147</v>
      </c>
      <c r="M58" s="332">
        <v>4.986177867551697</v>
      </c>
      <c r="N58" s="10">
        <v>5.294647498354404</v>
      </c>
      <c r="O58" s="10">
        <v>5.655302784195689</v>
      </c>
      <c r="P58" s="10">
        <v>2.7805733618339596</v>
      </c>
      <c r="Q58" s="10">
        <v>2.006987423916169</v>
      </c>
      <c r="R58" s="10">
        <v>9.150522657851019</v>
      </c>
      <c r="S58" s="10">
        <v>6.323434090971949</v>
      </c>
      <c r="T58" s="10">
        <v>10.35408389437234</v>
      </c>
      <c r="U58" s="10">
        <v>2.8747357048289706</v>
      </c>
      <c r="V58" s="332">
        <v>44.4402874163245</v>
      </c>
      <c r="W58" s="332">
        <v>68.36340228084445</v>
      </c>
      <c r="X58" s="10">
        <v>6.87065351661392</v>
      </c>
      <c r="Y58" s="327">
        <v>75.23405579745838</v>
      </c>
    </row>
    <row r="59" spans="1:25" ht="15">
      <c r="A59" s="7">
        <v>2015</v>
      </c>
      <c r="B59" s="5" t="s">
        <v>507</v>
      </c>
      <c r="C59" s="5" t="s">
        <v>93</v>
      </c>
      <c r="D59" s="5" t="s">
        <v>97</v>
      </c>
      <c r="E59" s="5" t="s">
        <v>243</v>
      </c>
      <c r="F59" s="5" t="s">
        <v>95</v>
      </c>
      <c r="G59" s="5" t="s">
        <v>101</v>
      </c>
      <c r="H59" s="10">
        <v>17.87181303753788</v>
      </c>
      <c r="I59" s="10">
        <v>1.501838447791311</v>
      </c>
      <c r="J59" s="332">
        <v>19.37365148532919</v>
      </c>
      <c r="K59" s="10">
        <v>2.445816171591739</v>
      </c>
      <c r="L59" s="10">
        <v>3.665742483553363</v>
      </c>
      <c r="M59" s="332">
        <v>6.111558655145101</v>
      </c>
      <c r="N59" s="10">
        <v>1.869937111328059</v>
      </c>
      <c r="O59" s="10">
        <v>9.423349617769928</v>
      </c>
      <c r="P59" s="10">
        <v>2.2980552705923594</v>
      </c>
      <c r="Q59" s="10">
        <v>2.1170464470848</v>
      </c>
      <c r="R59" s="10">
        <v>5.2864855251938225</v>
      </c>
      <c r="S59" s="10">
        <v>7.407289425631444</v>
      </c>
      <c r="T59" s="10">
        <v>15.32547517384677</v>
      </c>
      <c r="U59" s="10">
        <v>1.9158655239197702</v>
      </c>
      <c r="V59" s="332">
        <v>45.64350409536695</v>
      </c>
      <c r="W59" s="332">
        <v>71.12871423584124</v>
      </c>
      <c r="X59" s="10">
        <v>7.1485726908180744</v>
      </c>
      <c r="Y59" s="327">
        <v>78.27728692665931</v>
      </c>
    </row>
    <row r="60" spans="1:25" ht="15">
      <c r="A60" s="7">
        <v>2015</v>
      </c>
      <c r="B60" s="5" t="s">
        <v>507</v>
      </c>
      <c r="C60" s="5" t="s">
        <v>93</v>
      </c>
      <c r="D60" s="5" t="s">
        <v>94</v>
      </c>
      <c r="E60" s="5" t="s">
        <v>244</v>
      </c>
      <c r="F60" s="5" t="s">
        <v>95</v>
      </c>
      <c r="G60" s="5" t="s">
        <v>102</v>
      </c>
      <c r="H60" s="10">
        <v>21.495908110337176</v>
      </c>
      <c r="I60" s="10">
        <v>0.37886372138074975</v>
      </c>
      <c r="J60" s="332">
        <v>21.874771831717926</v>
      </c>
      <c r="K60" s="10">
        <v>1.3448885319887045</v>
      </c>
      <c r="L60" s="10">
        <v>8.429683621298784</v>
      </c>
      <c r="M60" s="332">
        <v>9.774572153287489</v>
      </c>
      <c r="N60" s="10">
        <v>12.226744698419726</v>
      </c>
      <c r="O60" s="10">
        <v>18.692284895491706</v>
      </c>
      <c r="P60" s="10">
        <v>3.5745162762863143</v>
      </c>
      <c r="Q60" s="10">
        <v>2.6075727526259453</v>
      </c>
      <c r="R60" s="10">
        <v>9.245062992361943</v>
      </c>
      <c r="S60" s="10">
        <v>9.21072350818397</v>
      </c>
      <c r="T60" s="10">
        <v>20.407542820854538</v>
      </c>
      <c r="U60" s="10">
        <v>2.6232878087215767</v>
      </c>
      <c r="V60" s="332">
        <v>78.58773575294572</v>
      </c>
      <c r="W60" s="332">
        <v>110.23707973795113</v>
      </c>
      <c r="X60" s="10">
        <v>11.079038700511322</v>
      </c>
      <c r="Y60" s="327">
        <v>121.31611843846245</v>
      </c>
    </row>
    <row r="61" spans="1:25" ht="15">
      <c r="A61" s="7">
        <v>2015</v>
      </c>
      <c r="B61" s="5" t="s">
        <v>507</v>
      </c>
      <c r="C61" s="5" t="s">
        <v>93</v>
      </c>
      <c r="D61" s="5" t="s">
        <v>94</v>
      </c>
      <c r="E61" s="5" t="s">
        <v>245</v>
      </c>
      <c r="F61" s="5" t="s">
        <v>95</v>
      </c>
      <c r="G61" s="5" t="s">
        <v>103</v>
      </c>
      <c r="H61" s="10">
        <v>84.84999044472418</v>
      </c>
      <c r="I61" s="10">
        <v>2.1182481343020356</v>
      </c>
      <c r="J61" s="332">
        <v>86.96823857902622</v>
      </c>
      <c r="K61" s="10">
        <v>5.049184603998938</v>
      </c>
      <c r="L61" s="10">
        <v>15.847763522397909</v>
      </c>
      <c r="M61" s="332">
        <v>20.896948126396847</v>
      </c>
      <c r="N61" s="10">
        <v>6.636534272208219</v>
      </c>
      <c r="O61" s="10">
        <v>36.34266567128494</v>
      </c>
      <c r="P61" s="10">
        <v>7.130369721840223</v>
      </c>
      <c r="Q61" s="10">
        <v>5.668605015737046</v>
      </c>
      <c r="R61" s="10">
        <v>13.652148077865952</v>
      </c>
      <c r="S61" s="10">
        <v>20.516972271675524</v>
      </c>
      <c r="T61" s="10">
        <v>32.965161968927944</v>
      </c>
      <c r="U61" s="10">
        <v>5.544220211472269</v>
      </c>
      <c r="V61" s="332">
        <v>128.4566772110121</v>
      </c>
      <c r="W61" s="332">
        <v>236.32186391643518</v>
      </c>
      <c r="X61" s="10">
        <v>23.750802200871853</v>
      </c>
      <c r="Y61" s="327">
        <v>260.07266611730705</v>
      </c>
    </row>
    <row r="62" spans="1:25" ht="15">
      <c r="A62" s="7">
        <v>2015</v>
      </c>
      <c r="B62" s="5" t="s">
        <v>507</v>
      </c>
      <c r="C62" s="5" t="s">
        <v>93</v>
      </c>
      <c r="D62" s="5" t="s">
        <v>97</v>
      </c>
      <c r="E62" s="5" t="s">
        <v>246</v>
      </c>
      <c r="F62" s="5" t="s">
        <v>95</v>
      </c>
      <c r="G62" s="5" t="s">
        <v>104</v>
      </c>
      <c r="H62" s="10">
        <v>21.068876001746883</v>
      </c>
      <c r="I62" s="10">
        <v>0.2915957681787944</v>
      </c>
      <c r="J62" s="332">
        <v>21.360471769925677</v>
      </c>
      <c r="K62" s="10">
        <v>5.7656183593406105</v>
      </c>
      <c r="L62" s="10">
        <v>5.392702364099041</v>
      </c>
      <c r="M62" s="332">
        <v>11.158320723439651</v>
      </c>
      <c r="N62" s="10">
        <v>2.9022221276196842</v>
      </c>
      <c r="O62" s="10">
        <v>14.413377052231434</v>
      </c>
      <c r="P62" s="10">
        <v>4.463973019582544</v>
      </c>
      <c r="Q62" s="10">
        <v>3.0307086032291126</v>
      </c>
      <c r="R62" s="10">
        <v>11.369242590334853</v>
      </c>
      <c r="S62" s="10">
        <v>11.380386720858148</v>
      </c>
      <c r="T62" s="10">
        <v>20.902709151388652</v>
      </c>
      <c r="U62" s="10">
        <v>4.994096238298656</v>
      </c>
      <c r="V62" s="332">
        <v>73.45671550354308</v>
      </c>
      <c r="W62" s="332">
        <v>105.97550799690842</v>
      </c>
      <c r="X62" s="10">
        <v>10.650742537742563</v>
      </c>
      <c r="Y62" s="327">
        <v>116.62625053465098</v>
      </c>
    </row>
    <row r="63" spans="1:25" ht="15">
      <c r="A63" s="7">
        <v>2015</v>
      </c>
      <c r="B63" s="5" t="s">
        <v>507</v>
      </c>
      <c r="C63" s="5" t="s">
        <v>93</v>
      </c>
      <c r="D63" s="5" t="s">
        <v>94</v>
      </c>
      <c r="E63" s="5" t="s">
        <v>247</v>
      </c>
      <c r="F63" s="5" t="s">
        <v>95</v>
      </c>
      <c r="G63" s="5" t="s">
        <v>105</v>
      </c>
      <c r="H63" s="10">
        <v>22.036178750637216</v>
      </c>
      <c r="I63" s="10">
        <v>6.455240346663753</v>
      </c>
      <c r="J63" s="332">
        <v>28.49141909730097</v>
      </c>
      <c r="K63" s="10">
        <v>1.7954792578709706</v>
      </c>
      <c r="L63" s="10">
        <v>16.791961308771633</v>
      </c>
      <c r="M63" s="332">
        <v>18.587440566642602</v>
      </c>
      <c r="N63" s="10">
        <v>10.947688341668265</v>
      </c>
      <c r="O63" s="10">
        <v>26.15763190251712</v>
      </c>
      <c r="P63" s="10">
        <v>7.164075111599043</v>
      </c>
      <c r="Q63" s="10">
        <v>6.1324279002511135</v>
      </c>
      <c r="R63" s="10">
        <v>11.74049128575393</v>
      </c>
      <c r="S63" s="10">
        <v>16.453711748340577</v>
      </c>
      <c r="T63" s="10">
        <v>32.95523814684803</v>
      </c>
      <c r="U63" s="10">
        <v>6.171081005741053</v>
      </c>
      <c r="V63" s="332">
        <v>117.72234544271915</v>
      </c>
      <c r="W63" s="332">
        <v>164.8012051066627</v>
      </c>
      <c r="X63" s="10">
        <v>16.562838326343403</v>
      </c>
      <c r="Y63" s="327">
        <v>181.36404343300612</v>
      </c>
    </row>
    <row r="64" spans="1:25" ht="15">
      <c r="A64" s="7">
        <v>2015</v>
      </c>
      <c r="B64" s="5" t="s">
        <v>507</v>
      </c>
      <c r="C64" s="5" t="s">
        <v>93</v>
      </c>
      <c r="D64" s="5" t="s">
        <v>97</v>
      </c>
      <c r="E64" s="5" t="s">
        <v>248</v>
      </c>
      <c r="F64" s="5" t="s">
        <v>95</v>
      </c>
      <c r="G64" s="5" t="s">
        <v>106</v>
      </c>
      <c r="H64" s="10">
        <v>5.365366101354339</v>
      </c>
      <c r="I64" s="10">
        <v>0</v>
      </c>
      <c r="J64" s="332">
        <v>5.365366101354339</v>
      </c>
      <c r="K64" s="10">
        <v>0.8315360595152728</v>
      </c>
      <c r="L64" s="10">
        <v>2.249419165042526</v>
      </c>
      <c r="M64" s="332">
        <v>3.0809552245577985</v>
      </c>
      <c r="N64" s="10">
        <v>1.7880652478439725</v>
      </c>
      <c r="O64" s="10">
        <v>8.833273568352759</v>
      </c>
      <c r="P64" s="10">
        <v>1.160239772925325</v>
      </c>
      <c r="Q64" s="10">
        <v>0.7406753966511045</v>
      </c>
      <c r="R64" s="10">
        <v>3.431098937580864</v>
      </c>
      <c r="S64" s="10">
        <v>3.8779608277365742</v>
      </c>
      <c r="T64" s="10">
        <v>7.502391426465372</v>
      </c>
      <c r="U64" s="10">
        <v>1.0450279266379983</v>
      </c>
      <c r="V64" s="332">
        <v>28.37873310419397</v>
      </c>
      <c r="W64" s="332">
        <v>36.82505443010611</v>
      </c>
      <c r="X64" s="10">
        <v>3.700988851954741</v>
      </c>
      <c r="Y64" s="327">
        <v>40.52604328206085</v>
      </c>
    </row>
    <row r="65" spans="1:25" ht="15">
      <c r="A65" s="7">
        <v>2015</v>
      </c>
      <c r="B65" s="5" t="s">
        <v>507</v>
      </c>
      <c r="C65" s="5" t="s">
        <v>93</v>
      </c>
      <c r="D65" s="5" t="s">
        <v>97</v>
      </c>
      <c r="E65" s="5" t="s">
        <v>249</v>
      </c>
      <c r="F65" s="5" t="s">
        <v>95</v>
      </c>
      <c r="G65" s="5" t="s">
        <v>107</v>
      </c>
      <c r="H65" s="10">
        <v>20.04817234254359</v>
      </c>
      <c r="I65" s="10">
        <v>0.5850210735747439</v>
      </c>
      <c r="J65" s="332">
        <v>20.633193416118335</v>
      </c>
      <c r="K65" s="10">
        <v>1.996384146286934</v>
      </c>
      <c r="L65" s="10">
        <v>3.536727961910463</v>
      </c>
      <c r="M65" s="332">
        <v>5.533112108197397</v>
      </c>
      <c r="N65" s="10">
        <v>1.9019210968823859</v>
      </c>
      <c r="O65" s="10">
        <v>5.145401566982598</v>
      </c>
      <c r="P65" s="10">
        <v>2.1501576122198474</v>
      </c>
      <c r="Q65" s="10">
        <v>1.7150578330486232</v>
      </c>
      <c r="R65" s="10">
        <v>5.6412847901578855</v>
      </c>
      <c r="S65" s="10">
        <v>6.526423747076499</v>
      </c>
      <c r="T65" s="10">
        <v>12.401580563234244</v>
      </c>
      <c r="U65" s="10">
        <v>2.2842902889202636</v>
      </c>
      <c r="V65" s="332">
        <v>37.76611749852235</v>
      </c>
      <c r="W65" s="332">
        <v>63.93242302283808</v>
      </c>
      <c r="X65" s="10">
        <v>6.425331572294948</v>
      </c>
      <c r="Y65" s="327">
        <v>70.35775459513303</v>
      </c>
    </row>
    <row r="66" spans="1:25" ht="15">
      <c r="A66" s="7">
        <v>2015</v>
      </c>
      <c r="B66" s="5" t="s">
        <v>507</v>
      </c>
      <c r="C66" s="5" t="s">
        <v>93</v>
      </c>
      <c r="D66" s="5" t="s">
        <v>97</v>
      </c>
      <c r="E66" s="5" t="s">
        <v>250</v>
      </c>
      <c r="F66" s="5" t="s">
        <v>95</v>
      </c>
      <c r="G66" s="5" t="s">
        <v>108</v>
      </c>
      <c r="H66" s="10">
        <v>16.09532595059525</v>
      </c>
      <c r="I66" s="10">
        <v>0.2259213571129166</v>
      </c>
      <c r="J66" s="332">
        <v>16.321247307708166</v>
      </c>
      <c r="K66" s="10">
        <v>1.037775368818779</v>
      </c>
      <c r="L66" s="10">
        <v>6.14106119603978</v>
      </c>
      <c r="M66" s="332">
        <v>7.178836564858559</v>
      </c>
      <c r="N66" s="10">
        <v>2.355780194800399</v>
      </c>
      <c r="O66" s="10">
        <v>9.77592002704278</v>
      </c>
      <c r="P66" s="10">
        <v>3.6026358709756274</v>
      </c>
      <c r="Q66" s="10">
        <v>2.83959325828683</v>
      </c>
      <c r="R66" s="10">
        <v>6.037214803608883</v>
      </c>
      <c r="S66" s="10">
        <v>8.633634764683451</v>
      </c>
      <c r="T66" s="10">
        <v>19.733041111588904</v>
      </c>
      <c r="U66" s="10">
        <v>2.895357545060806</v>
      </c>
      <c r="V66" s="332">
        <v>55.87317757604768</v>
      </c>
      <c r="W66" s="332">
        <v>79.3732614486144</v>
      </c>
      <c r="X66" s="10">
        <v>7.977165555043111</v>
      </c>
      <c r="Y66" s="327">
        <v>87.35042700365752</v>
      </c>
    </row>
    <row r="67" spans="1:25" ht="15">
      <c r="A67" s="7">
        <v>2015</v>
      </c>
      <c r="B67" s="5" t="s">
        <v>507</v>
      </c>
      <c r="C67" s="5" t="s">
        <v>93</v>
      </c>
      <c r="D67" s="5" t="s">
        <v>97</v>
      </c>
      <c r="E67" s="5" t="s">
        <v>251</v>
      </c>
      <c r="F67" s="5" t="s">
        <v>95</v>
      </c>
      <c r="G67" s="5" t="s">
        <v>109</v>
      </c>
      <c r="H67" s="10">
        <v>4.163887051818664</v>
      </c>
      <c r="I67" s="10">
        <v>0</v>
      </c>
      <c r="J67" s="332">
        <v>4.163887051818664</v>
      </c>
      <c r="K67" s="10">
        <v>0.6907915562915187</v>
      </c>
      <c r="L67" s="10">
        <v>1.7683445044574917</v>
      </c>
      <c r="M67" s="332">
        <v>2.4591360607490103</v>
      </c>
      <c r="N67" s="10">
        <v>3.2255098780962994</v>
      </c>
      <c r="O67" s="10">
        <v>5.410738841689239</v>
      </c>
      <c r="P67" s="10">
        <v>1.046342021027481</v>
      </c>
      <c r="Q67" s="10">
        <v>0.47664714350326565</v>
      </c>
      <c r="R67" s="10">
        <v>2.7295563204784807</v>
      </c>
      <c r="S67" s="10">
        <v>2.993737723473243</v>
      </c>
      <c r="T67" s="10">
        <v>5.176957789944226</v>
      </c>
      <c r="U67" s="10">
        <v>0.7436359149971041</v>
      </c>
      <c r="V67" s="332">
        <v>21.80312563320934</v>
      </c>
      <c r="W67" s="332">
        <v>28.426148745777013</v>
      </c>
      <c r="X67" s="10">
        <v>2.856882664267725</v>
      </c>
      <c r="Y67" s="327">
        <v>31.28303141004474</v>
      </c>
    </row>
    <row r="68" spans="1:25" ht="15">
      <c r="A68" s="7">
        <v>2015</v>
      </c>
      <c r="B68" s="5" t="s">
        <v>507</v>
      </c>
      <c r="C68" s="5" t="s">
        <v>93</v>
      </c>
      <c r="D68" s="5" t="s">
        <v>94</v>
      </c>
      <c r="E68" s="5" t="s">
        <v>252</v>
      </c>
      <c r="F68" s="5" t="s">
        <v>95</v>
      </c>
      <c r="G68" s="5" t="s">
        <v>110</v>
      </c>
      <c r="H68" s="10">
        <v>12.011549362367651</v>
      </c>
      <c r="I68" s="10">
        <v>0</v>
      </c>
      <c r="J68" s="332">
        <v>12.011549362367651</v>
      </c>
      <c r="K68" s="10">
        <v>2.6454844165755214</v>
      </c>
      <c r="L68" s="10">
        <v>2.5342813623396974</v>
      </c>
      <c r="M68" s="332">
        <v>5.179765778915218</v>
      </c>
      <c r="N68" s="10">
        <v>1.6581780744688805</v>
      </c>
      <c r="O68" s="10">
        <v>6.057832011599233</v>
      </c>
      <c r="P68" s="10">
        <v>2.324953373037921</v>
      </c>
      <c r="Q68" s="10">
        <v>1.874342914665674</v>
      </c>
      <c r="R68" s="10">
        <v>4.996131210790274</v>
      </c>
      <c r="S68" s="10">
        <v>7.108275309533143</v>
      </c>
      <c r="T68" s="10">
        <v>17.10393124590797</v>
      </c>
      <c r="U68" s="10">
        <v>1.6455875021163437</v>
      </c>
      <c r="V68" s="332">
        <v>42.769231642119436</v>
      </c>
      <c r="W68" s="332">
        <v>59.96054678340231</v>
      </c>
      <c r="X68" s="10">
        <v>6.026150365161239</v>
      </c>
      <c r="Y68" s="327">
        <v>65.98669714856355</v>
      </c>
    </row>
    <row r="69" spans="1:25" ht="15">
      <c r="A69" s="7">
        <v>2015</v>
      </c>
      <c r="B69" s="5" t="s">
        <v>507</v>
      </c>
      <c r="C69" s="5" t="s">
        <v>93</v>
      </c>
      <c r="D69" s="5" t="s">
        <v>97</v>
      </c>
      <c r="E69" s="5" t="s">
        <v>253</v>
      </c>
      <c r="F69" s="5" t="s">
        <v>95</v>
      </c>
      <c r="G69" s="5" t="s">
        <v>111</v>
      </c>
      <c r="H69" s="10">
        <v>12.573535371582073</v>
      </c>
      <c r="I69" s="10">
        <v>0.9653487426629432</v>
      </c>
      <c r="J69" s="332">
        <v>13.538884114245016</v>
      </c>
      <c r="K69" s="10">
        <v>1.547220873648649</v>
      </c>
      <c r="L69" s="10">
        <v>4.883115860105862</v>
      </c>
      <c r="M69" s="332">
        <v>6.430336733754511</v>
      </c>
      <c r="N69" s="10">
        <v>1.8272847485409534</v>
      </c>
      <c r="O69" s="10">
        <v>6.065017102974973</v>
      </c>
      <c r="P69" s="10">
        <v>3.1675766292020144</v>
      </c>
      <c r="Q69" s="10">
        <v>2.516857415834934</v>
      </c>
      <c r="R69" s="10">
        <v>7.2398388835075</v>
      </c>
      <c r="S69" s="10">
        <v>7.939416142967304</v>
      </c>
      <c r="T69" s="10">
        <v>20.681865318757428</v>
      </c>
      <c r="U69" s="10">
        <v>2.237060486944566</v>
      </c>
      <c r="V69" s="332">
        <v>51.67491672872967</v>
      </c>
      <c r="W69" s="332">
        <v>71.6441375767292</v>
      </c>
      <c r="X69" s="10">
        <v>7.200373728739276</v>
      </c>
      <c r="Y69" s="327">
        <v>78.84451130546847</v>
      </c>
    </row>
    <row r="70" spans="1:25" ht="15">
      <c r="A70" s="7">
        <v>2015</v>
      </c>
      <c r="B70" s="5" t="s">
        <v>507</v>
      </c>
      <c r="C70" s="5" t="s">
        <v>93</v>
      </c>
      <c r="D70" s="5" t="s">
        <v>97</v>
      </c>
      <c r="E70" s="5" t="s">
        <v>254</v>
      </c>
      <c r="F70" s="5" t="s">
        <v>95</v>
      </c>
      <c r="G70" s="5" t="s">
        <v>112</v>
      </c>
      <c r="H70" s="10">
        <v>11.339180440574477</v>
      </c>
      <c r="I70" s="10">
        <v>0</v>
      </c>
      <c r="J70" s="332">
        <v>11.339180440574477</v>
      </c>
      <c r="K70" s="10">
        <v>2.883094587894636</v>
      </c>
      <c r="L70" s="10">
        <v>11.525002895840954</v>
      </c>
      <c r="M70" s="332">
        <v>14.40809748373559</v>
      </c>
      <c r="N70" s="10">
        <v>9.949574225727496</v>
      </c>
      <c r="O70" s="10">
        <v>49.642359360604765</v>
      </c>
      <c r="P70" s="10">
        <v>5.962448351624646</v>
      </c>
      <c r="Q70" s="10">
        <v>3.8370355605328923</v>
      </c>
      <c r="R70" s="10">
        <v>28.463437647177823</v>
      </c>
      <c r="S70" s="10">
        <v>17.36590675582096</v>
      </c>
      <c r="T70" s="10">
        <v>21.15533595238662</v>
      </c>
      <c r="U70" s="10">
        <v>3.719260765957779</v>
      </c>
      <c r="V70" s="332">
        <v>140.09535861983298</v>
      </c>
      <c r="W70" s="332">
        <v>165.84263654414303</v>
      </c>
      <c r="X70" s="10">
        <v>16.667504190623117</v>
      </c>
      <c r="Y70" s="327">
        <v>182.51014073476614</v>
      </c>
    </row>
    <row r="71" spans="1:25" ht="15">
      <c r="A71" s="7">
        <v>2015</v>
      </c>
      <c r="B71" s="5" t="s">
        <v>507</v>
      </c>
      <c r="C71" s="5" t="s">
        <v>93</v>
      </c>
      <c r="D71" s="5" t="s">
        <v>97</v>
      </c>
      <c r="E71" s="5" t="s">
        <v>255</v>
      </c>
      <c r="F71" s="5" t="s">
        <v>95</v>
      </c>
      <c r="G71" s="5" t="s">
        <v>113</v>
      </c>
      <c r="H71" s="10">
        <v>43.54606784928688</v>
      </c>
      <c r="I71" s="10">
        <v>0.6316619144016258</v>
      </c>
      <c r="J71" s="332">
        <v>44.177729763688504</v>
      </c>
      <c r="K71" s="10">
        <v>7.887672724347017</v>
      </c>
      <c r="L71" s="10">
        <v>17.535985000543985</v>
      </c>
      <c r="M71" s="332">
        <v>25.423657724891</v>
      </c>
      <c r="N71" s="10">
        <v>4.97323407290847</v>
      </c>
      <c r="O71" s="10">
        <v>76.46979486760073</v>
      </c>
      <c r="P71" s="10">
        <v>9.237820281176532</v>
      </c>
      <c r="Q71" s="10">
        <v>6.775214568934952</v>
      </c>
      <c r="R71" s="10">
        <v>24.238250217581736</v>
      </c>
      <c r="S71" s="10">
        <v>27.510472556292246</v>
      </c>
      <c r="T71" s="10">
        <v>52.98903411845976</v>
      </c>
      <c r="U71" s="10">
        <v>7.555155081429933</v>
      </c>
      <c r="V71" s="332">
        <v>209.74897576438437</v>
      </c>
      <c r="W71" s="332">
        <v>279.35036325296386</v>
      </c>
      <c r="X71" s="10">
        <v>28.07524920699678</v>
      </c>
      <c r="Y71" s="327">
        <v>307.42561245996063</v>
      </c>
    </row>
    <row r="72" spans="1:25" ht="15">
      <c r="A72" s="7">
        <v>2015</v>
      </c>
      <c r="B72" s="5" t="s">
        <v>507</v>
      </c>
      <c r="C72" s="5" t="s">
        <v>93</v>
      </c>
      <c r="D72" s="5" t="s">
        <v>97</v>
      </c>
      <c r="E72" s="5" t="s">
        <v>256</v>
      </c>
      <c r="F72" s="5" t="s">
        <v>95</v>
      </c>
      <c r="G72" s="5" t="s">
        <v>114</v>
      </c>
      <c r="H72" s="10">
        <v>15.681870987404547</v>
      </c>
      <c r="I72" s="10">
        <v>0.3297125538284149</v>
      </c>
      <c r="J72" s="332">
        <v>16.011583541232962</v>
      </c>
      <c r="K72" s="10">
        <v>3.9453191720390075</v>
      </c>
      <c r="L72" s="10">
        <v>9.127844932335304</v>
      </c>
      <c r="M72" s="332">
        <v>13.07316410437431</v>
      </c>
      <c r="N72" s="10">
        <v>7.404628654521307</v>
      </c>
      <c r="O72" s="10">
        <v>36.949546004097904</v>
      </c>
      <c r="P72" s="10">
        <v>5.84307810995413</v>
      </c>
      <c r="Q72" s="10">
        <v>3.7415294118290365</v>
      </c>
      <c r="R72" s="10">
        <v>18.901058254566482</v>
      </c>
      <c r="S72" s="10">
        <v>16.137160089239135</v>
      </c>
      <c r="T72" s="10">
        <v>23.847781688791038</v>
      </c>
      <c r="U72" s="10">
        <v>4.16572806965468</v>
      </c>
      <c r="V72" s="332">
        <v>116.9905102826537</v>
      </c>
      <c r="W72" s="332">
        <v>146.07525792826098</v>
      </c>
      <c r="X72" s="10">
        <v>14.680844590924616</v>
      </c>
      <c r="Y72" s="327">
        <v>160.7561025191856</v>
      </c>
    </row>
    <row r="73" spans="1:25" ht="15">
      <c r="A73" s="7">
        <v>2015</v>
      </c>
      <c r="B73" s="5" t="s">
        <v>507</v>
      </c>
      <c r="C73" s="5" t="s">
        <v>93</v>
      </c>
      <c r="D73" s="5" t="s">
        <v>94</v>
      </c>
      <c r="E73" s="5" t="s">
        <v>257</v>
      </c>
      <c r="F73" s="5" t="s">
        <v>95</v>
      </c>
      <c r="G73" s="5" t="s">
        <v>115</v>
      </c>
      <c r="H73" s="10">
        <v>13.121219092455942</v>
      </c>
      <c r="I73" s="10">
        <v>0.555094988456494</v>
      </c>
      <c r="J73" s="332">
        <v>13.676314080912436</v>
      </c>
      <c r="K73" s="10">
        <v>1.8708898750720784</v>
      </c>
      <c r="L73" s="10">
        <v>3.5355204063786503</v>
      </c>
      <c r="M73" s="332">
        <v>5.406410281450729</v>
      </c>
      <c r="N73" s="10">
        <v>1.9566499646606885</v>
      </c>
      <c r="O73" s="10">
        <v>7.284076263275488</v>
      </c>
      <c r="P73" s="10">
        <v>1.9782998296223473</v>
      </c>
      <c r="Q73" s="10">
        <v>1.4229200632048518</v>
      </c>
      <c r="R73" s="10">
        <v>4.2145921923107394</v>
      </c>
      <c r="S73" s="10">
        <v>5.701870701618452</v>
      </c>
      <c r="T73" s="10">
        <v>11.983354730561569</v>
      </c>
      <c r="U73" s="10">
        <v>1.5421336461217596</v>
      </c>
      <c r="V73" s="332">
        <v>36.083897391375906</v>
      </c>
      <c r="W73" s="332">
        <v>55.166621753739065</v>
      </c>
      <c r="X73" s="10">
        <v>5.544351672187215</v>
      </c>
      <c r="Y73" s="327">
        <v>60.710973425926284</v>
      </c>
    </row>
    <row r="74" spans="1:25" ht="15">
      <c r="A74" s="7">
        <v>2015</v>
      </c>
      <c r="B74" s="5" t="s">
        <v>507</v>
      </c>
      <c r="C74" s="5" t="s">
        <v>116</v>
      </c>
      <c r="D74" s="5" t="s">
        <v>117</v>
      </c>
      <c r="E74" s="5" t="s">
        <v>258</v>
      </c>
      <c r="F74" s="5" t="s">
        <v>118</v>
      </c>
      <c r="G74" s="5" t="s">
        <v>119</v>
      </c>
      <c r="H74" s="10">
        <v>45.647128925454886</v>
      </c>
      <c r="I74" s="10">
        <v>2.9305999740621758</v>
      </c>
      <c r="J74" s="332">
        <v>48.57772889951706</v>
      </c>
      <c r="K74" s="10">
        <v>3.255108941738266</v>
      </c>
      <c r="L74" s="10">
        <v>12.210458397939684</v>
      </c>
      <c r="M74" s="332">
        <v>15.46556733967795</v>
      </c>
      <c r="N74" s="10">
        <v>51.265984920291125</v>
      </c>
      <c r="O74" s="10">
        <v>7.9478251757077265</v>
      </c>
      <c r="P74" s="10">
        <v>2.945778821147526</v>
      </c>
      <c r="Q74" s="10">
        <v>2.1675295740260045</v>
      </c>
      <c r="R74" s="10">
        <v>9.613322042452765</v>
      </c>
      <c r="S74" s="10">
        <v>19.65698766128367</v>
      </c>
      <c r="T74" s="10">
        <v>13.280864837552919</v>
      </c>
      <c r="U74" s="10">
        <v>2.028578465682388</v>
      </c>
      <c r="V74" s="332">
        <v>108.90687149814411</v>
      </c>
      <c r="W74" s="332">
        <v>172.95016773733911</v>
      </c>
      <c r="X74" s="10">
        <v>17.38182475587208</v>
      </c>
      <c r="Y74" s="327">
        <v>190.3319924932112</v>
      </c>
    </row>
    <row r="75" spans="1:25" ht="15">
      <c r="A75" s="7">
        <v>2015</v>
      </c>
      <c r="B75" s="5" t="s">
        <v>507</v>
      </c>
      <c r="C75" s="5" t="s">
        <v>116</v>
      </c>
      <c r="D75" s="5" t="s">
        <v>120</v>
      </c>
      <c r="E75" s="5" t="s">
        <v>259</v>
      </c>
      <c r="F75" s="5" t="s">
        <v>118</v>
      </c>
      <c r="G75" s="5" t="s">
        <v>121</v>
      </c>
      <c r="H75" s="10">
        <v>6.3310005934448945</v>
      </c>
      <c r="I75" s="10">
        <v>0</v>
      </c>
      <c r="J75" s="332">
        <v>6.3310005934448945</v>
      </c>
      <c r="K75" s="10">
        <v>1.1983371915351602</v>
      </c>
      <c r="L75" s="10">
        <v>2.9584595836428003</v>
      </c>
      <c r="M75" s="332">
        <v>4.156796775177961</v>
      </c>
      <c r="N75" s="10">
        <v>3.2310905139137294</v>
      </c>
      <c r="O75" s="10">
        <v>4.808186715136544</v>
      </c>
      <c r="P75" s="10">
        <v>1.7080519090371447</v>
      </c>
      <c r="Q75" s="10">
        <v>1.1757507634888675</v>
      </c>
      <c r="R75" s="10">
        <v>6.561444638744738</v>
      </c>
      <c r="S75" s="10">
        <v>4.689909167790086</v>
      </c>
      <c r="T75" s="10">
        <v>8.735042636610913</v>
      </c>
      <c r="U75" s="10">
        <v>1.2420529094193484</v>
      </c>
      <c r="V75" s="332">
        <v>32.15152925414137</v>
      </c>
      <c r="W75" s="332">
        <v>42.63932662276423</v>
      </c>
      <c r="X75" s="10">
        <v>4.285334398756547</v>
      </c>
      <c r="Y75" s="327">
        <v>46.92466102152078</v>
      </c>
    </row>
    <row r="76" spans="1:25" ht="15">
      <c r="A76" s="7">
        <v>2015</v>
      </c>
      <c r="B76" s="5" t="s">
        <v>507</v>
      </c>
      <c r="C76" s="5" t="s">
        <v>116</v>
      </c>
      <c r="D76" s="5" t="s">
        <v>117</v>
      </c>
      <c r="E76" s="5" t="s">
        <v>260</v>
      </c>
      <c r="F76" s="5" t="s">
        <v>118</v>
      </c>
      <c r="G76" s="5" t="s">
        <v>122</v>
      </c>
      <c r="H76" s="10">
        <v>10.15653110778097</v>
      </c>
      <c r="I76" s="10">
        <v>0</v>
      </c>
      <c r="J76" s="332">
        <v>10.15653110778097</v>
      </c>
      <c r="K76" s="10">
        <v>1.4005781769381629</v>
      </c>
      <c r="L76" s="10">
        <v>3.4841695945310667</v>
      </c>
      <c r="M76" s="332">
        <v>4.88474777146923</v>
      </c>
      <c r="N76" s="10">
        <v>2.316968820320788</v>
      </c>
      <c r="O76" s="10">
        <v>3.6481612143136926</v>
      </c>
      <c r="P76" s="10">
        <v>2.142953101825588</v>
      </c>
      <c r="Q76" s="10">
        <v>1.781271473203211</v>
      </c>
      <c r="R76" s="10">
        <v>8.050480261975373</v>
      </c>
      <c r="S76" s="10">
        <v>5.544901175982737</v>
      </c>
      <c r="T76" s="10">
        <v>14.138672801830166</v>
      </c>
      <c r="U76" s="10">
        <v>1.6433411592590481</v>
      </c>
      <c r="V76" s="332">
        <v>39.2667500087106</v>
      </c>
      <c r="W76" s="332">
        <v>54.3080288879608</v>
      </c>
      <c r="X76" s="10">
        <v>5.458061436579801</v>
      </c>
      <c r="Y76" s="327">
        <v>59.7660903245406</v>
      </c>
    </row>
    <row r="77" spans="1:25" ht="15">
      <c r="A77" s="7">
        <v>2015</v>
      </c>
      <c r="B77" s="5" t="s">
        <v>507</v>
      </c>
      <c r="C77" s="5" t="s">
        <v>116</v>
      </c>
      <c r="D77" s="5" t="s">
        <v>123</v>
      </c>
      <c r="E77" s="5" t="s">
        <v>261</v>
      </c>
      <c r="F77" s="5" t="s">
        <v>118</v>
      </c>
      <c r="G77" s="5" t="s">
        <v>124</v>
      </c>
      <c r="H77" s="10">
        <v>14.0187427105778</v>
      </c>
      <c r="I77" s="10">
        <v>0</v>
      </c>
      <c r="J77" s="332">
        <v>14.0187427105778</v>
      </c>
      <c r="K77" s="10">
        <v>7.933149443224074</v>
      </c>
      <c r="L77" s="10">
        <v>11.012820085350747</v>
      </c>
      <c r="M77" s="332">
        <v>18.94596952857482</v>
      </c>
      <c r="N77" s="10">
        <v>14.818688498734645</v>
      </c>
      <c r="O77" s="10">
        <v>20.129599873768132</v>
      </c>
      <c r="P77" s="10">
        <v>3.694345311440771</v>
      </c>
      <c r="Q77" s="10">
        <v>2.9410793480398834</v>
      </c>
      <c r="R77" s="10">
        <v>18.12006155456468</v>
      </c>
      <c r="S77" s="10">
        <v>11.24207265417131</v>
      </c>
      <c r="T77" s="10">
        <v>19.900386669400376</v>
      </c>
      <c r="U77" s="10">
        <v>3.342927984373484</v>
      </c>
      <c r="V77" s="332">
        <v>94.18916189449328</v>
      </c>
      <c r="W77" s="332">
        <v>127.1538741336459</v>
      </c>
      <c r="X77" s="10">
        <v>12.779209099150233</v>
      </c>
      <c r="Y77" s="327">
        <v>139.93308323279612</v>
      </c>
    </row>
    <row r="78" spans="1:25" ht="15">
      <c r="A78" s="7">
        <v>2015</v>
      </c>
      <c r="B78" s="5" t="s">
        <v>507</v>
      </c>
      <c r="C78" s="5" t="s">
        <v>116</v>
      </c>
      <c r="D78" s="5" t="s">
        <v>120</v>
      </c>
      <c r="E78" s="5" t="s">
        <v>262</v>
      </c>
      <c r="F78" s="5" t="s">
        <v>118</v>
      </c>
      <c r="G78" s="5" t="s">
        <v>125</v>
      </c>
      <c r="H78" s="10">
        <v>12.00652954944463</v>
      </c>
      <c r="I78" s="10">
        <v>8.32907115210813</v>
      </c>
      <c r="J78" s="332">
        <v>20.33560070155276</v>
      </c>
      <c r="K78" s="10">
        <v>1.8022049592837597</v>
      </c>
      <c r="L78" s="10">
        <v>3.5347761744674693</v>
      </c>
      <c r="M78" s="332">
        <v>5.3369811337512285</v>
      </c>
      <c r="N78" s="10">
        <v>10.567447512282628</v>
      </c>
      <c r="O78" s="10">
        <v>2.4206202089033306</v>
      </c>
      <c r="P78" s="10">
        <v>0.8977776281439495</v>
      </c>
      <c r="Q78" s="10">
        <v>0.6705561201062207</v>
      </c>
      <c r="R78" s="10">
        <v>5.077078477782112</v>
      </c>
      <c r="S78" s="10">
        <v>3.5381772424297373</v>
      </c>
      <c r="T78" s="10">
        <v>5.043440150510123</v>
      </c>
      <c r="U78" s="10">
        <v>0.7340785230600783</v>
      </c>
      <c r="V78" s="332">
        <v>28.949175863218176</v>
      </c>
      <c r="W78" s="332">
        <v>54.62175769852216</v>
      </c>
      <c r="X78" s="10">
        <v>5.489591785795692</v>
      </c>
      <c r="Y78" s="327">
        <v>60.111349484317856</v>
      </c>
    </row>
    <row r="79" spans="1:25" ht="15">
      <c r="A79" s="7">
        <v>2015</v>
      </c>
      <c r="B79" s="5" t="s">
        <v>507</v>
      </c>
      <c r="C79" s="5" t="s">
        <v>116</v>
      </c>
      <c r="D79" s="5" t="s">
        <v>126</v>
      </c>
      <c r="E79" s="5" t="s">
        <v>263</v>
      </c>
      <c r="F79" s="5" t="s">
        <v>118</v>
      </c>
      <c r="G79" s="5" t="s">
        <v>127</v>
      </c>
      <c r="H79" s="10">
        <v>74.40370061950411</v>
      </c>
      <c r="I79" s="10">
        <v>0</v>
      </c>
      <c r="J79" s="332">
        <v>74.40370061950411</v>
      </c>
      <c r="K79" s="10">
        <v>24.59108392492045</v>
      </c>
      <c r="L79" s="10">
        <v>18.99444274882108</v>
      </c>
      <c r="M79" s="332">
        <v>43.585526673741526</v>
      </c>
      <c r="N79" s="10">
        <v>5.5912970344296715</v>
      </c>
      <c r="O79" s="10">
        <v>104.70197491536337</v>
      </c>
      <c r="P79" s="10">
        <v>20.485640794971864</v>
      </c>
      <c r="Q79" s="10">
        <v>16.633491342075708</v>
      </c>
      <c r="R79" s="10">
        <v>71.32326616224692</v>
      </c>
      <c r="S79" s="10">
        <v>48.76302926696744</v>
      </c>
      <c r="T79" s="10">
        <v>63.806918429076994</v>
      </c>
      <c r="U79" s="10">
        <v>17.642147292143612</v>
      </c>
      <c r="V79" s="332">
        <v>348.9477652372756</v>
      </c>
      <c r="W79" s="332">
        <v>466.9369925305212</v>
      </c>
      <c r="X79" s="10">
        <v>46.92806652047813</v>
      </c>
      <c r="Y79" s="327">
        <v>513.8650590509993</v>
      </c>
    </row>
    <row r="80" spans="1:25" ht="15">
      <c r="A80" s="7">
        <v>2015</v>
      </c>
      <c r="B80" s="5" t="s">
        <v>507</v>
      </c>
      <c r="C80" s="5" t="s">
        <v>116</v>
      </c>
      <c r="D80" s="5" t="s">
        <v>120</v>
      </c>
      <c r="E80" s="5" t="s">
        <v>264</v>
      </c>
      <c r="F80" s="5" t="s">
        <v>118</v>
      </c>
      <c r="G80" s="5" t="s">
        <v>128</v>
      </c>
      <c r="H80" s="10">
        <v>130.20887092419548</v>
      </c>
      <c r="I80" s="10">
        <v>0</v>
      </c>
      <c r="J80" s="332">
        <v>130.20887092419548</v>
      </c>
      <c r="K80" s="10">
        <v>4.270802633899788</v>
      </c>
      <c r="L80" s="10">
        <v>21.637647286750315</v>
      </c>
      <c r="M80" s="332">
        <v>25.908449920650103</v>
      </c>
      <c r="N80" s="10">
        <v>9.778263631068903</v>
      </c>
      <c r="O80" s="10">
        <v>24.42377603552486</v>
      </c>
      <c r="P80" s="10">
        <v>6.260713965290284</v>
      </c>
      <c r="Q80" s="10">
        <v>4.228523506019531</v>
      </c>
      <c r="R80" s="10">
        <v>26.407532041382918</v>
      </c>
      <c r="S80" s="10">
        <v>15.530851460646206</v>
      </c>
      <c r="T80" s="10">
        <v>24.10526223114927</v>
      </c>
      <c r="U80" s="10">
        <v>7.953578183442133</v>
      </c>
      <c r="V80" s="332">
        <v>118.68850105452411</v>
      </c>
      <c r="W80" s="332">
        <v>274.8058218993697</v>
      </c>
      <c r="X80" s="10">
        <v>27.61851405254138</v>
      </c>
      <c r="Y80" s="327">
        <v>302.4243359519111</v>
      </c>
    </row>
    <row r="81" spans="1:25" ht="15">
      <c r="A81" s="7">
        <v>2015</v>
      </c>
      <c r="B81" s="5" t="s">
        <v>507</v>
      </c>
      <c r="C81" s="5" t="s">
        <v>116</v>
      </c>
      <c r="D81" s="5" t="s">
        <v>126</v>
      </c>
      <c r="E81" s="5" t="s">
        <v>265</v>
      </c>
      <c r="F81" s="5" t="s">
        <v>118</v>
      </c>
      <c r="G81" s="5" t="s">
        <v>129</v>
      </c>
      <c r="H81" s="10">
        <v>28.44052094287648</v>
      </c>
      <c r="I81" s="10">
        <v>0.4318319391915182</v>
      </c>
      <c r="J81" s="332">
        <v>28.872352882067997</v>
      </c>
      <c r="K81" s="10">
        <v>23.65887729834867</v>
      </c>
      <c r="L81" s="10">
        <v>15.921212533258185</v>
      </c>
      <c r="M81" s="332">
        <v>39.580089831606855</v>
      </c>
      <c r="N81" s="10">
        <v>43.22904310414149</v>
      </c>
      <c r="O81" s="10">
        <v>56.32215272750066</v>
      </c>
      <c r="P81" s="10">
        <v>17.151831315507035</v>
      </c>
      <c r="Q81" s="10">
        <v>7.997986330800532</v>
      </c>
      <c r="R81" s="10">
        <v>56.046342473564856</v>
      </c>
      <c r="S81" s="10">
        <v>33.5191796111629</v>
      </c>
      <c r="T81" s="10">
        <v>36.366558916132384</v>
      </c>
      <c r="U81" s="10">
        <v>9.493807591820287</v>
      </c>
      <c r="V81" s="332">
        <v>260.12690207063014</v>
      </c>
      <c r="W81" s="332">
        <v>328.579344784305</v>
      </c>
      <c r="X81" s="10">
        <v>33.022856608134795</v>
      </c>
      <c r="Y81" s="327">
        <v>361.60220139243984</v>
      </c>
    </row>
    <row r="82" spans="1:25" ht="15">
      <c r="A82" s="7">
        <v>2015</v>
      </c>
      <c r="B82" s="5" t="s">
        <v>507</v>
      </c>
      <c r="C82" s="5" t="s">
        <v>116</v>
      </c>
      <c r="D82" s="5" t="s">
        <v>126</v>
      </c>
      <c r="E82" s="5" t="s">
        <v>266</v>
      </c>
      <c r="F82" s="5" t="s">
        <v>118</v>
      </c>
      <c r="G82" s="5" t="s">
        <v>130</v>
      </c>
      <c r="H82" s="10">
        <v>82.2218243245289</v>
      </c>
      <c r="I82" s="10">
        <v>0</v>
      </c>
      <c r="J82" s="332">
        <v>82.2218243245289</v>
      </c>
      <c r="K82" s="10">
        <v>24.158222688462253</v>
      </c>
      <c r="L82" s="10">
        <v>14.605533287822567</v>
      </c>
      <c r="M82" s="332">
        <v>38.76375597628482</v>
      </c>
      <c r="N82" s="10">
        <v>3.352405205057997</v>
      </c>
      <c r="O82" s="10">
        <v>68.74611411576778</v>
      </c>
      <c r="P82" s="10">
        <v>11.223156618628522</v>
      </c>
      <c r="Q82" s="10">
        <v>10.34608936225194</v>
      </c>
      <c r="R82" s="10">
        <v>40.96700496494074</v>
      </c>
      <c r="S82" s="10">
        <v>24.809262274345258</v>
      </c>
      <c r="T82" s="10">
        <v>32.74867851778954</v>
      </c>
      <c r="U82" s="10">
        <v>8.184400995450767</v>
      </c>
      <c r="V82" s="332">
        <v>200.37711205423253</v>
      </c>
      <c r="W82" s="332">
        <v>321.36269235504625</v>
      </c>
      <c r="X82" s="10">
        <v>32.29756914760623</v>
      </c>
      <c r="Y82" s="327">
        <v>353.6602615026525</v>
      </c>
    </row>
    <row r="83" spans="1:25" ht="15">
      <c r="A83" s="7">
        <v>2015</v>
      </c>
      <c r="B83" s="5" t="s">
        <v>507</v>
      </c>
      <c r="C83" s="5" t="s">
        <v>116</v>
      </c>
      <c r="D83" s="5" t="s">
        <v>120</v>
      </c>
      <c r="E83" s="5" t="s">
        <v>267</v>
      </c>
      <c r="F83" s="5" t="s">
        <v>118</v>
      </c>
      <c r="G83" s="5" t="s">
        <v>131</v>
      </c>
      <c r="H83" s="10">
        <v>5.385769689535856</v>
      </c>
      <c r="I83" s="10">
        <v>0</v>
      </c>
      <c r="J83" s="332">
        <v>5.385769689535856</v>
      </c>
      <c r="K83" s="10">
        <v>1.1732071962538955</v>
      </c>
      <c r="L83" s="10">
        <v>4.682765752638001</v>
      </c>
      <c r="M83" s="332">
        <v>5.855972948891896</v>
      </c>
      <c r="N83" s="10">
        <v>2.2721226114916737</v>
      </c>
      <c r="O83" s="10">
        <v>7.437351142730207</v>
      </c>
      <c r="P83" s="10">
        <v>2.525608407069678</v>
      </c>
      <c r="Q83" s="10">
        <v>2.3130024360407213</v>
      </c>
      <c r="R83" s="10">
        <v>17.2561274900692</v>
      </c>
      <c r="S83" s="10">
        <v>8.676986928303037</v>
      </c>
      <c r="T83" s="10">
        <v>13.101941897969612</v>
      </c>
      <c r="U83" s="10">
        <v>2.005137088848017</v>
      </c>
      <c r="V83" s="332">
        <v>55.588278002522145</v>
      </c>
      <c r="W83" s="332">
        <v>66.8300206409499</v>
      </c>
      <c r="X83" s="10">
        <v>6.716545710453453</v>
      </c>
      <c r="Y83" s="327">
        <v>73.54656635140336</v>
      </c>
    </row>
    <row r="84" spans="1:25" ht="15">
      <c r="A84" s="7">
        <v>2015</v>
      </c>
      <c r="B84" s="5" t="s">
        <v>507</v>
      </c>
      <c r="C84" s="5" t="s">
        <v>116</v>
      </c>
      <c r="D84" s="5" t="s">
        <v>126</v>
      </c>
      <c r="E84" s="5" t="s">
        <v>268</v>
      </c>
      <c r="F84" s="5" t="s">
        <v>118</v>
      </c>
      <c r="G84" s="5" t="s">
        <v>132</v>
      </c>
      <c r="H84" s="10">
        <v>39.29071720063408</v>
      </c>
      <c r="I84" s="10">
        <v>1.065711241683445</v>
      </c>
      <c r="J84" s="332">
        <v>40.35642844231752</v>
      </c>
      <c r="K84" s="10">
        <v>472.82356181168603</v>
      </c>
      <c r="L84" s="10">
        <v>139.81409976600423</v>
      </c>
      <c r="M84" s="332">
        <v>612.6376615776903</v>
      </c>
      <c r="N84" s="10">
        <v>25.63983714761782</v>
      </c>
      <c r="O84" s="10">
        <v>120.33315523678775</v>
      </c>
      <c r="P84" s="10">
        <v>20.025873511082953</v>
      </c>
      <c r="Q84" s="10">
        <v>12.244157812575779</v>
      </c>
      <c r="R84" s="10">
        <v>76.35285259272459</v>
      </c>
      <c r="S84" s="10">
        <v>68.70483343774035</v>
      </c>
      <c r="T84" s="10">
        <v>38.6708557733701</v>
      </c>
      <c r="U84" s="10">
        <v>12.57722400079652</v>
      </c>
      <c r="V84" s="332">
        <v>374.54878951269586</v>
      </c>
      <c r="W84" s="332">
        <v>1027.5428795327036</v>
      </c>
      <c r="X84" s="10">
        <v>103.27003722702084</v>
      </c>
      <c r="Y84" s="327">
        <v>1130.8129167597244</v>
      </c>
    </row>
    <row r="85" spans="1:25" ht="15">
      <c r="A85" s="7">
        <v>2015</v>
      </c>
      <c r="B85" s="5" t="s">
        <v>507</v>
      </c>
      <c r="C85" s="5" t="s">
        <v>116</v>
      </c>
      <c r="D85" s="5" t="s">
        <v>120</v>
      </c>
      <c r="E85" s="5" t="s">
        <v>269</v>
      </c>
      <c r="F85" s="5" t="s">
        <v>118</v>
      </c>
      <c r="G85" s="5" t="s">
        <v>133</v>
      </c>
      <c r="H85" s="10">
        <v>2.8973141719562014</v>
      </c>
      <c r="I85" s="10">
        <v>0</v>
      </c>
      <c r="J85" s="332">
        <v>2.8973141719562014</v>
      </c>
      <c r="K85" s="10">
        <v>8.403219987394845</v>
      </c>
      <c r="L85" s="10">
        <v>11.27947243233152</v>
      </c>
      <c r="M85" s="332">
        <v>19.682692419726365</v>
      </c>
      <c r="N85" s="10">
        <v>9.24509207963957</v>
      </c>
      <c r="O85" s="10">
        <v>60.43578637929077</v>
      </c>
      <c r="P85" s="10">
        <v>9.565777147036478</v>
      </c>
      <c r="Q85" s="10">
        <v>4.634259653750809</v>
      </c>
      <c r="R85" s="10">
        <v>45.55536662267182</v>
      </c>
      <c r="S85" s="10">
        <v>39.345208298227796</v>
      </c>
      <c r="T85" s="10">
        <v>28.6631561538138</v>
      </c>
      <c r="U85" s="10">
        <v>7.654034855978661</v>
      </c>
      <c r="V85" s="332">
        <v>205.09868119040968</v>
      </c>
      <c r="W85" s="332">
        <v>227.67868778209223</v>
      </c>
      <c r="X85" s="10">
        <v>22.882146363713826</v>
      </c>
      <c r="Y85" s="327">
        <v>250.56083414580604</v>
      </c>
    </row>
    <row r="86" spans="1:25" ht="15">
      <c r="A86" s="7">
        <v>2015</v>
      </c>
      <c r="B86" s="5" t="s">
        <v>507</v>
      </c>
      <c r="C86" s="5" t="s">
        <v>116</v>
      </c>
      <c r="D86" s="5" t="s">
        <v>126</v>
      </c>
      <c r="E86" s="5" t="s">
        <v>270</v>
      </c>
      <c r="F86" s="5" t="s">
        <v>118</v>
      </c>
      <c r="G86" s="5" t="s">
        <v>134</v>
      </c>
      <c r="H86" s="10">
        <v>24.596727377265104</v>
      </c>
      <c r="I86" s="10">
        <v>0</v>
      </c>
      <c r="J86" s="332">
        <v>24.596727377265104</v>
      </c>
      <c r="K86" s="10">
        <v>67.69543839955512</v>
      </c>
      <c r="L86" s="10">
        <v>34.19743384823365</v>
      </c>
      <c r="M86" s="332">
        <v>101.89287224778877</v>
      </c>
      <c r="N86" s="10">
        <v>30.56605194837439</v>
      </c>
      <c r="O86" s="10">
        <v>131.43127627233156</v>
      </c>
      <c r="P86" s="10">
        <v>30.691433998503065</v>
      </c>
      <c r="Q86" s="10">
        <v>30.488423720384855</v>
      </c>
      <c r="R86" s="10">
        <v>99.89866404466679</v>
      </c>
      <c r="S86" s="10">
        <v>52.97812571751396</v>
      </c>
      <c r="T86" s="10">
        <v>52.85980158102412</v>
      </c>
      <c r="U86" s="10">
        <v>17.651961597156845</v>
      </c>
      <c r="V86" s="332">
        <v>446.56573887995563</v>
      </c>
      <c r="W86" s="332">
        <v>573.0553385050096</v>
      </c>
      <c r="X86" s="10">
        <v>57.593164550174386</v>
      </c>
      <c r="Y86" s="327">
        <v>630.6485030551839</v>
      </c>
    </row>
    <row r="87" spans="1:25" ht="15">
      <c r="A87" s="7">
        <v>2015</v>
      </c>
      <c r="B87" s="5" t="s">
        <v>507</v>
      </c>
      <c r="C87" s="5" t="s">
        <v>116</v>
      </c>
      <c r="D87" s="5" t="s">
        <v>126</v>
      </c>
      <c r="E87" s="5" t="s">
        <v>271</v>
      </c>
      <c r="F87" s="5" t="s">
        <v>118</v>
      </c>
      <c r="G87" s="5" t="s">
        <v>135</v>
      </c>
      <c r="H87" s="10">
        <v>25.077071555961236</v>
      </c>
      <c r="I87" s="10">
        <v>0.37520723249492954</v>
      </c>
      <c r="J87" s="332">
        <v>25.452278788456166</v>
      </c>
      <c r="K87" s="10">
        <v>20.837692093162417</v>
      </c>
      <c r="L87" s="10">
        <v>5.521837423077692</v>
      </c>
      <c r="M87" s="332">
        <v>26.35952951624011</v>
      </c>
      <c r="N87" s="10">
        <v>8.453226409204552</v>
      </c>
      <c r="O87" s="10">
        <v>47.966883832044694</v>
      </c>
      <c r="P87" s="10">
        <v>8.538594367804729</v>
      </c>
      <c r="Q87" s="10">
        <v>7.4868030763557885</v>
      </c>
      <c r="R87" s="10">
        <v>23.05255077348866</v>
      </c>
      <c r="S87" s="10">
        <v>19.942329814023438</v>
      </c>
      <c r="T87" s="10">
        <v>24.0990381153175</v>
      </c>
      <c r="U87" s="10">
        <v>7.204582493376211</v>
      </c>
      <c r="V87" s="332">
        <v>146.7440088816156</v>
      </c>
      <c r="W87" s="332">
        <v>198.55581718631188</v>
      </c>
      <c r="X87" s="10">
        <v>19.95524181205138</v>
      </c>
      <c r="Y87" s="327">
        <v>218.51105899836327</v>
      </c>
    </row>
    <row r="88" spans="1:25" ht="15">
      <c r="A88" s="7">
        <v>2015</v>
      </c>
      <c r="B88" s="5" t="s">
        <v>507</v>
      </c>
      <c r="C88" s="5" t="s">
        <v>116</v>
      </c>
      <c r="D88" s="5" t="s">
        <v>126</v>
      </c>
      <c r="E88" s="5" t="s">
        <v>272</v>
      </c>
      <c r="F88" s="5" t="s">
        <v>118</v>
      </c>
      <c r="G88" s="5" t="s">
        <v>136</v>
      </c>
      <c r="H88" s="10">
        <v>106.92796881991906</v>
      </c>
      <c r="I88" s="10">
        <v>0</v>
      </c>
      <c r="J88" s="332">
        <v>106.92796881991906</v>
      </c>
      <c r="K88" s="10">
        <v>178.91417425540297</v>
      </c>
      <c r="L88" s="10">
        <v>51.629724420834066</v>
      </c>
      <c r="M88" s="332">
        <v>230.54389867623703</v>
      </c>
      <c r="N88" s="10">
        <v>27.431580847724177</v>
      </c>
      <c r="O88" s="10">
        <v>128.58549874785186</v>
      </c>
      <c r="P88" s="10">
        <v>24.79107014090392</v>
      </c>
      <c r="Q88" s="10">
        <v>25.2192132441576</v>
      </c>
      <c r="R88" s="10">
        <v>83.38228190131774</v>
      </c>
      <c r="S88" s="10">
        <v>64.27563643488037</v>
      </c>
      <c r="T88" s="10">
        <v>51.50414651821997</v>
      </c>
      <c r="U88" s="10">
        <v>16.858963480549196</v>
      </c>
      <c r="V88" s="332">
        <v>422.0483913156048</v>
      </c>
      <c r="W88" s="332">
        <v>759.520258811761</v>
      </c>
      <c r="X88" s="10">
        <v>76.33324795117652</v>
      </c>
      <c r="Y88" s="327">
        <v>835.8535067629375</v>
      </c>
    </row>
    <row r="89" spans="1:25" ht="15">
      <c r="A89" s="7">
        <v>2015</v>
      </c>
      <c r="B89" s="5" t="s">
        <v>507</v>
      </c>
      <c r="C89" s="5" t="s">
        <v>116</v>
      </c>
      <c r="D89" s="5" t="s">
        <v>117</v>
      </c>
      <c r="E89" s="5" t="s">
        <v>273</v>
      </c>
      <c r="F89" s="5" t="s">
        <v>118</v>
      </c>
      <c r="G89" s="5" t="s">
        <v>137</v>
      </c>
      <c r="H89" s="10">
        <v>15.15755190376286</v>
      </c>
      <c r="I89" s="10">
        <v>0</v>
      </c>
      <c r="J89" s="332">
        <v>15.15755190376286</v>
      </c>
      <c r="K89" s="10">
        <v>1.2630741314244973</v>
      </c>
      <c r="L89" s="10">
        <v>13.856643689664654</v>
      </c>
      <c r="M89" s="332">
        <v>15.119717821089152</v>
      </c>
      <c r="N89" s="10">
        <v>3.6298232850628533</v>
      </c>
      <c r="O89" s="10">
        <v>11.479456938688529</v>
      </c>
      <c r="P89" s="10">
        <v>2.0718962851539304</v>
      </c>
      <c r="Q89" s="10">
        <v>1.818829019135944</v>
      </c>
      <c r="R89" s="10">
        <v>8.23698967794541</v>
      </c>
      <c r="S89" s="10">
        <v>15.213351269078437</v>
      </c>
      <c r="T89" s="10">
        <v>15.106507624484525</v>
      </c>
      <c r="U89" s="10">
        <v>1.753375873247886</v>
      </c>
      <c r="V89" s="332">
        <v>59.31022997279751</v>
      </c>
      <c r="W89" s="332">
        <v>89.58749969764952</v>
      </c>
      <c r="X89" s="10">
        <v>9.003716159627059</v>
      </c>
      <c r="Y89" s="327">
        <v>98.59121585727658</v>
      </c>
    </row>
    <row r="90" spans="1:25" ht="15">
      <c r="A90" s="7">
        <v>2015</v>
      </c>
      <c r="B90" s="5" t="s">
        <v>507</v>
      </c>
      <c r="C90" s="5" t="s">
        <v>116</v>
      </c>
      <c r="D90" s="5" t="s">
        <v>126</v>
      </c>
      <c r="E90" s="5" t="s">
        <v>274</v>
      </c>
      <c r="F90" s="5" t="s">
        <v>118</v>
      </c>
      <c r="G90" s="5" t="s">
        <v>138</v>
      </c>
      <c r="H90" s="10">
        <v>40.54838202833504</v>
      </c>
      <c r="I90" s="10">
        <v>0.886772269035994</v>
      </c>
      <c r="J90" s="332">
        <v>41.435154297371035</v>
      </c>
      <c r="K90" s="10">
        <v>1218.8666658810648</v>
      </c>
      <c r="L90" s="10">
        <v>190.26502523944941</v>
      </c>
      <c r="M90" s="332">
        <v>1409.1316911205142</v>
      </c>
      <c r="N90" s="10">
        <v>102.3238499373507</v>
      </c>
      <c r="O90" s="10">
        <v>492.47298287436047</v>
      </c>
      <c r="P90" s="10">
        <v>63.79495478322825</v>
      </c>
      <c r="Q90" s="10">
        <v>62.79078777070254</v>
      </c>
      <c r="R90" s="10">
        <v>236.58229015602112</v>
      </c>
      <c r="S90" s="10">
        <v>282.6282814447004</v>
      </c>
      <c r="T90" s="10">
        <v>270.47728386986483</v>
      </c>
      <c r="U90" s="10">
        <v>39.53718639611587</v>
      </c>
      <c r="V90" s="332">
        <v>1550.6076172323442</v>
      </c>
      <c r="W90" s="332">
        <v>3001.1744626502295</v>
      </c>
      <c r="X90" s="10">
        <v>301.62381021886836</v>
      </c>
      <c r="Y90" s="327">
        <v>3302.7982728690977</v>
      </c>
    </row>
    <row r="91" spans="1:25" ht="15">
      <c r="A91" s="7">
        <v>2015</v>
      </c>
      <c r="B91" s="5" t="s">
        <v>507</v>
      </c>
      <c r="C91" s="5" t="s">
        <v>116</v>
      </c>
      <c r="D91" s="5" t="s">
        <v>120</v>
      </c>
      <c r="E91" s="5" t="s">
        <v>275</v>
      </c>
      <c r="F91" s="5" t="s">
        <v>118</v>
      </c>
      <c r="G91" s="5" t="s">
        <v>139</v>
      </c>
      <c r="H91" s="10">
        <v>14.277562736061467</v>
      </c>
      <c r="I91" s="10">
        <v>8.755724828449775</v>
      </c>
      <c r="J91" s="332">
        <v>23.03328756451124</v>
      </c>
      <c r="K91" s="10">
        <v>38.574379388609614</v>
      </c>
      <c r="L91" s="10">
        <v>9.90969219453406</v>
      </c>
      <c r="M91" s="332">
        <v>48.484071583143674</v>
      </c>
      <c r="N91" s="10">
        <v>439.0856364231296</v>
      </c>
      <c r="O91" s="10">
        <v>16.177874901111608</v>
      </c>
      <c r="P91" s="10">
        <v>2.5626606011201583</v>
      </c>
      <c r="Q91" s="10">
        <v>1.9056179334681347</v>
      </c>
      <c r="R91" s="10">
        <v>12.034262670564779</v>
      </c>
      <c r="S91" s="10">
        <v>14.615507164687049</v>
      </c>
      <c r="T91" s="10">
        <v>14.407048212388776</v>
      </c>
      <c r="U91" s="10">
        <v>2.2503816097334957</v>
      </c>
      <c r="V91" s="332">
        <v>503.0389895162036</v>
      </c>
      <c r="W91" s="332">
        <v>574.5563486638586</v>
      </c>
      <c r="X91" s="10">
        <v>57.74401896093699</v>
      </c>
      <c r="Y91" s="327">
        <v>632.3003676247955</v>
      </c>
    </row>
    <row r="92" spans="1:25" ht="15">
      <c r="A92" s="7">
        <v>2015</v>
      </c>
      <c r="B92" s="5" t="s">
        <v>507</v>
      </c>
      <c r="C92" s="5" t="s">
        <v>116</v>
      </c>
      <c r="D92" s="5" t="s">
        <v>123</v>
      </c>
      <c r="E92" s="5" t="s">
        <v>276</v>
      </c>
      <c r="F92" s="5" t="s">
        <v>118</v>
      </c>
      <c r="G92" s="5" t="s">
        <v>140</v>
      </c>
      <c r="H92" s="10">
        <v>5.356839543668486</v>
      </c>
      <c r="I92" s="10">
        <v>0.7321819411358614</v>
      </c>
      <c r="J92" s="332">
        <v>6.089021484804348</v>
      </c>
      <c r="K92" s="10">
        <v>0.944785933575759</v>
      </c>
      <c r="L92" s="10">
        <v>2.6015062956954966</v>
      </c>
      <c r="M92" s="332">
        <v>3.5462922292712555</v>
      </c>
      <c r="N92" s="10">
        <v>1.1801614378526475</v>
      </c>
      <c r="O92" s="10">
        <v>7.498567120090249</v>
      </c>
      <c r="P92" s="10">
        <v>1.291126216088453</v>
      </c>
      <c r="Q92" s="10">
        <v>0.9475205059567118</v>
      </c>
      <c r="R92" s="10">
        <v>5.068165093155877</v>
      </c>
      <c r="S92" s="10">
        <v>3.95935924341542</v>
      </c>
      <c r="T92" s="10">
        <v>8.948869435509177</v>
      </c>
      <c r="U92" s="10">
        <v>1.037221932098928</v>
      </c>
      <c r="V92" s="332">
        <v>29.93099098416746</v>
      </c>
      <c r="W92" s="332">
        <v>39.566304698243066</v>
      </c>
      <c r="X92" s="10">
        <v>3.976489780319095</v>
      </c>
      <c r="Y92" s="327">
        <v>43.54279447856216</v>
      </c>
    </row>
    <row r="93" spans="1:25" ht="15">
      <c r="A93" s="7">
        <v>2015</v>
      </c>
      <c r="B93" s="5" t="s">
        <v>507</v>
      </c>
      <c r="C93" s="5" t="s">
        <v>116</v>
      </c>
      <c r="D93" s="5" t="s">
        <v>123</v>
      </c>
      <c r="E93" s="5" t="s">
        <v>277</v>
      </c>
      <c r="F93" s="5" t="s">
        <v>118</v>
      </c>
      <c r="G93" s="5" t="s">
        <v>141</v>
      </c>
      <c r="H93" s="10">
        <v>5.018403310435873</v>
      </c>
      <c r="I93" s="10">
        <v>4.442212059408926</v>
      </c>
      <c r="J93" s="332">
        <v>9.460615369844799</v>
      </c>
      <c r="K93" s="10">
        <v>4.8043209498438815</v>
      </c>
      <c r="L93" s="10">
        <v>6.310318204014796</v>
      </c>
      <c r="M93" s="332">
        <v>11.114639153858677</v>
      </c>
      <c r="N93" s="10">
        <v>3.5024407805339735</v>
      </c>
      <c r="O93" s="10">
        <v>16.703123357092213</v>
      </c>
      <c r="P93" s="10">
        <v>3.550922204940272</v>
      </c>
      <c r="Q93" s="10">
        <v>2.6630603706670746</v>
      </c>
      <c r="R93" s="10">
        <v>10.164485897770644</v>
      </c>
      <c r="S93" s="10">
        <v>22.72638198536752</v>
      </c>
      <c r="T93" s="10">
        <v>18.149315607260856</v>
      </c>
      <c r="U93" s="10">
        <v>3.339397084436183</v>
      </c>
      <c r="V93" s="332">
        <v>80.79912728806875</v>
      </c>
      <c r="W93" s="332">
        <v>101.37438181177222</v>
      </c>
      <c r="X93" s="10">
        <v>10.188320499902483</v>
      </c>
      <c r="Y93" s="327">
        <v>111.56270231167471</v>
      </c>
    </row>
    <row r="94" spans="1:25" ht="15">
      <c r="A94" s="7">
        <v>2015</v>
      </c>
      <c r="B94" s="5" t="s">
        <v>507</v>
      </c>
      <c r="C94" s="5" t="s">
        <v>116</v>
      </c>
      <c r="D94" s="5" t="s">
        <v>120</v>
      </c>
      <c r="E94" s="5" t="s">
        <v>278</v>
      </c>
      <c r="F94" s="5" t="s">
        <v>118</v>
      </c>
      <c r="G94" s="5" t="s">
        <v>142</v>
      </c>
      <c r="H94" s="10">
        <v>10.77974726525042</v>
      </c>
      <c r="I94" s="10">
        <v>0</v>
      </c>
      <c r="J94" s="332">
        <v>10.77974726525042</v>
      </c>
      <c r="K94" s="10">
        <v>1.6866331795581964</v>
      </c>
      <c r="L94" s="10">
        <v>13.654828739112148</v>
      </c>
      <c r="M94" s="332">
        <v>15.341461918670344</v>
      </c>
      <c r="N94" s="10">
        <v>90.72486980966437</v>
      </c>
      <c r="O94" s="10">
        <v>7.896069141030315</v>
      </c>
      <c r="P94" s="10">
        <v>1.8394508904701692</v>
      </c>
      <c r="Q94" s="10">
        <v>1.263749348755976</v>
      </c>
      <c r="R94" s="10">
        <v>7.941218411305891</v>
      </c>
      <c r="S94" s="10">
        <v>4.237873688685146</v>
      </c>
      <c r="T94" s="10">
        <v>7.1756065394849715</v>
      </c>
      <c r="U94" s="10">
        <v>1.3603440908745847</v>
      </c>
      <c r="V94" s="332">
        <v>122.43918192027144</v>
      </c>
      <c r="W94" s="332">
        <v>148.5603911041922</v>
      </c>
      <c r="X94" s="10">
        <v>14.930605258587887</v>
      </c>
      <c r="Y94" s="327">
        <v>163.4909963627801</v>
      </c>
    </row>
    <row r="95" spans="1:25" ht="15">
      <c r="A95" s="7">
        <v>2015</v>
      </c>
      <c r="B95" s="5" t="s">
        <v>507</v>
      </c>
      <c r="C95" s="5" t="s">
        <v>116</v>
      </c>
      <c r="D95" s="5" t="s">
        <v>126</v>
      </c>
      <c r="E95" s="5" t="s">
        <v>279</v>
      </c>
      <c r="F95" s="5" t="s">
        <v>118</v>
      </c>
      <c r="G95" s="5" t="s">
        <v>143</v>
      </c>
      <c r="H95" s="10">
        <v>53.74084337008121</v>
      </c>
      <c r="I95" s="10">
        <v>0</v>
      </c>
      <c r="J95" s="332">
        <v>53.74084337008121</v>
      </c>
      <c r="K95" s="10">
        <v>4.230882202548999</v>
      </c>
      <c r="L95" s="10">
        <v>11.761919555072447</v>
      </c>
      <c r="M95" s="332">
        <v>15.992801757621447</v>
      </c>
      <c r="N95" s="10">
        <v>3.8738157237349804</v>
      </c>
      <c r="O95" s="10">
        <v>21.497233677079436</v>
      </c>
      <c r="P95" s="10">
        <v>6.27762423416203</v>
      </c>
      <c r="Q95" s="10">
        <v>4.615384724558702</v>
      </c>
      <c r="R95" s="10">
        <v>28.841305649925935</v>
      </c>
      <c r="S95" s="10">
        <v>15.129131380492954</v>
      </c>
      <c r="T95" s="10">
        <v>28.732573310343547</v>
      </c>
      <c r="U95" s="10">
        <v>7.09990140954161</v>
      </c>
      <c r="V95" s="332">
        <v>116.06697010983919</v>
      </c>
      <c r="W95" s="332">
        <v>185.80061523754182</v>
      </c>
      <c r="X95" s="10">
        <v>18.673319464454732</v>
      </c>
      <c r="Y95" s="327">
        <v>204.47393470199654</v>
      </c>
    </row>
    <row r="96" spans="1:25" ht="15">
      <c r="A96" s="7">
        <v>2015</v>
      </c>
      <c r="B96" s="5" t="s">
        <v>507</v>
      </c>
      <c r="C96" s="5" t="s">
        <v>116</v>
      </c>
      <c r="D96" s="5" t="s">
        <v>117</v>
      </c>
      <c r="E96" s="5" t="s">
        <v>280</v>
      </c>
      <c r="F96" s="5" t="s">
        <v>118</v>
      </c>
      <c r="G96" s="5" t="s">
        <v>144</v>
      </c>
      <c r="H96" s="10">
        <v>95.46980856271736</v>
      </c>
      <c r="I96" s="10">
        <v>87.81878786221145</v>
      </c>
      <c r="J96" s="332">
        <v>183.2885964249288</v>
      </c>
      <c r="K96" s="10">
        <v>325.84812690111954</v>
      </c>
      <c r="L96" s="10">
        <v>20.884731509448613</v>
      </c>
      <c r="M96" s="332">
        <v>346.73285841056816</v>
      </c>
      <c r="N96" s="10">
        <v>27.188395572968233</v>
      </c>
      <c r="O96" s="10">
        <v>55.622015238959065</v>
      </c>
      <c r="P96" s="10">
        <v>10.136648197477383</v>
      </c>
      <c r="Q96" s="10">
        <v>8.96983819973183</v>
      </c>
      <c r="R96" s="10">
        <v>35.75931282194095</v>
      </c>
      <c r="S96" s="10">
        <v>60.11631924943064</v>
      </c>
      <c r="T96" s="10">
        <v>54.12009305932873</v>
      </c>
      <c r="U96" s="10">
        <v>7.09590589135436</v>
      </c>
      <c r="V96" s="332">
        <v>259.0085282311912</v>
      </c>
      <c r="W96" s="332">
        <v>789.0299830666881</v>
      </c>
      <c r="X96" s="10">
        <v>79.29903203772864</v>
      </c>
      <c r="Y96" s="327">
        <v>868.3290151044168</v>
      </c>
    </row>
    <row r="97" spans="1:25" ht="15">
      <c r="A97" s="7">
        <v>2015</v>
      </c>
      <c r="B97" s="5" t="s">
        <v>507</v>
      </c>
      <c r="C97" s="5" t="s">
        <v>145</v>
      </c>
      <c r="D97" s="5" t="s">
        <v>146</v>
      </c>
      <c r="E97" s="5" t="s">
        <v>281</v>
      </c>
      <c r="F97" s="5" t="s">
        <v>147</v>
      </c>
      <c r="G97" s="5" t="s">
        <v>148</v>
      </c>
      <c r="H97" s="10">
        <v>47.657274903259946</v>
      </c>
      <c r="I97" s="10">
        <v>5.325624633100227</v>
      </c>
      <c r="J97" s="332">
        <v>52.98289953636017</v>
      </c>
      <c r="K97" s="10">
        <v>61.694734566460966</v>
      </c>
      <c r="L97" s="10">
        <v>20.95409888199559</v>
      </c>
      <c r="M97" s="332">
        <v>82.64883344845656</v>
      </c>
      <c r="N97" s="10">
        <v>15.714024292485275</v>
      </c>
      <c r="O97" s="10">
        <v>62.114239225308225</v>
      </c>
      <c r="P97" s="10">
        <v>10.23360448908337</v>
      </c>
      <c r="Q97" s="10">
        <v>7.818626025139027</v>
      </c>
      <c r="R97" s="10">
        <v>27.991411847106342</v>
      </c>
      <c r="S97" s="10">
        <v>29.5654730044621</v>
      </c>
      <c r="T97" s="10">
        <v>35.67576578523606</v>
      </c>
      <c r="U97" s="10">
        <v>8.29719465780867</v>
      </c>
      <c r="V97" s="332">
        <v>197.41033932662904</v>
      </c>
      <c r="W97" s="332">
        <v>333.04207231144574</v>
      </c>
      <c r="X97" s="10">
        <v>33.4713693138352</v>
      </c>
      <c r="Y97" s="327">
        <v>366.51344162528096</v>
      </c>
    </row>
    <row r="98" spans="1:25" ht="15">
      <c r="A98" s="7">
        <v>2015</v>
      </c>
      <c r="B98" s="5" t="s">
        <v>507</v>
      </c>
      <c r="C98" s="5" t="s">
        <v>145</v>
      </c>
      <c r="D98" s="5" t="s">
        <v>149</v>
      </c>
      <c r="E98" s="5" t="s">
        <v>282</v>
      </c>
      <c r="F98" s="5" t="s">
        <v>147</v>
      </c>
      <c r="G98" s="5" t="s">
        <v>150</v>
      </c>
      <c r="H98" s="10">
        <v>100.30875538580852</v>
      </c>
      <c r="I98" s="10">
        <v>9.256214040302808</v>
      </c>
      <c r="J98" s="332">
        <v>109.56496942611133</v>
      </c>
      <c r="K98" s="10">
        <v>105.12938783733988</v>
      </c>
      <c r="L98" s="10">
        <v>108.27921874291458</v>
      </c>
      <c r="M98" s="332">
        <v>213.40860658025446</v>
      </c>
      <c r="N98" s="10">
        <v>30.84502266314521</v>
      </c>
      <c r="O98" s="10">
        <v>113.06710459257971</v>
      </c>
      <c r="P98" s="10">
        <v>15.834418209915436</v>
      </c>
      <c r="Q98" s="10">
        <v>21.111297081783892</v>
      </c>
      <c r="R98" s="10">
        <v>34.14010978529617</v>
      </c>
      <c r="S98" s="10">
        <v>65.65688022150295</v>
      </c>
      <c r="T98" s="10">
        <v>77.06972228085233</v>
      </c>
      <c r="U98" s="10">
        <v>12.521600241281474</v>
      </c>
      <c r="V98" s="332">
        <v>370.2461550763572</v>
      </c>
      <c r="W98" s="332">
        <v>693.219731082723</v>
      </c>
      <c r="X98" s="10">
        <v>69.6699172975884</v>
      </c>
      <c r="Y98" s="327">
        <v>762.8896483803114</v>
      </c>
    </row>
    <row r="99" spans="1:25" ht="15">
      <c r="A99" s="7">
        <v>2015</v>
      </c>
      <c r="B99" s="5" t="s">
        <v>507</v>
      </c>
      <c r="C99" s="5" t="s">
        <v>145</v>
      </c>
      <c r="D99" s="5" t="s">
        <v>146</v>
      </c>
      <c r="E99" s="5" t="s">
        <v>283</v>
      </c>
      <c r="F99" s="5" t="s">
        <v>147</v>
      </c>
      <c r="G99" s="5" t="s">
        <v>151</v>
      </c>
      <c r="H99" s="10">
        <v>20.554632028609227</v>
      </c>
      <c r="I99" s="10">
        <v>0.28277776702061885</v>
      </c>
      <c r="J99" s="332">
        <v>20.837409795629846</v>
      </c>
      <c r="K99" s="10">
        <v>4.7200689331057095</v>
      </c>
      <c r="L99" s="10">
        <v>0.9830177203115635</v>
      </c>
      <c r="M99" s="332">
        <v>5.703086653417273</v>
      </c>
      <c r="N99" s="10">
        <v>2.200005004370874</v>
      </c>
      <c r="O99" s="10">
        <v>11.537641882393608</v>
      </c>
      <c r="P99" s="10">
        <v>1.2207461715993457</v>
      </c>
      <c r="Q99" s="10">
        <v>0.9856774835608151</v>
      </c>
      <c r="R99" s="10">
        <v>3.348773747587754</v>
      </c>
      <c r="S99" s="10">
        <v>5.382689321148672</v>
      </c>
      <c r="T99" s="10">
        <v>9.335406987678297</v>
      </c>
      <c r="U99" s="10">
        <v>1.535689835338016</v>
      </c>
      <c r="V99" s="332">
        <v>35.546630433677386</v>
      </c>
      <c r="W99" s="332">
        <v>62.087126882724505</v>
      </c>
      <c r="X99" s="10">
        <v>6.239875758335294</v>
      </c>
      <c r="Y99" s="327">
        <v>68.32700264105979</v>
      </c>
    </row>
    <row r="100" spans="1:25" ht="15">
      <c r="A100" s="7">
        <v>2015</v>
      </c>
      <c r="B100" s="5" t="s">
        <v>507</v>
      </c>
      <c r="C100" s="5" t="s">
        <v>145</v>
      </c>
      <c r="D100" s="5" t="s">
        <v>149</v>
      </c>
      <c r="E100" s="5" t="s">
        <v>284</v>
      </c>
      <c r="F100" s="5" t="s">
        <v>147</v>
      </c>
      <c r="G100" s="5" t="s">
        <v>152</v>
      </c>
      <c r="H100" s="10">
        <v>51.69078555751055</v>
      </c>
      <c r="I100" s="10">
        <v>0</v>
      </c>
      <c r="J100" s="332">
        <v>51.69078555751055</v>
      </c>
      <c r="K100" s="10">
        <v>5.672963242295346</v>
      </c>
      <c r="L100" s="10">
        <v>5.476718123623733</v>
      </c>
      <c r="M100" s="332">
        <v>11.14968136591908</v>
      </c>
      <c r="N100" s="10">
        <v>2.697114850143838</v>
      </c>
      <c r="O100" s="10">
        <v>15.799636639278594</v>
      </c>
      <c r="P100" s="10">
        <v>3.2832327062810105</v>
      </c>
      <c r="Q100" s="10">
        <v>2.756141532137368</v>
      </c>
      <c r="R100" s="10">
        <v>7.6225427884559505</v>
      </c>
      <c r="S100" s="10">
        <v>9.497459045635717</v>
      </c>
      <c r="T100" s="10">
        <v>16.234317034283958</v>
      </c>
      <c r="U100" s="10">
        <v>2.7103555866682574</v>
      </c>
      <c r="V100" s="332">
        <v>60.60080018288468</v>
      </c>
      <c r="W100" s="332">
        <v>123.44126710631431</v>
      </c>
      <c r="X100" s="10">
        <v>12.406084946446587</v>
      </c>
      <c r="Y100" s="327">
        <v>135.8473520527609</v>
      </c>
    </row>
    <row r="101" spans="1:25" ht="15">
      <c r="A101" s="7">
        <v>2015</v>
      </c>
      <c r="B101" s="5" t="s">
        <v>507</v>
      </c>
      <c r="C101" s="5" t="s">
        <v>145</v>
      </c>
      <c r="D101" s="5" t="s">
        <v>153</v>
      </c>
      <c r="E101" s="5" t="s">
        <v>285</v>
      </c>
      <c r="F101" s="5" t="s">
        <v>147</v>
      </c>
      <c r="G101" s="5" t="s">
        <v>154</v>
      </c>
      <c r="H101" s="10">
        <v>66.12736433058211</v>
      </c>
      <c r="I101" s="10">
        <v>0</v>
      </c>
      <c r="J101" s="332">
        <v>66.12736433058211</v>
      </c>
      <c r="K101" s="10">
        <v>8.968850160775778</v>
      </c>
      <c r="L101" s="10">
        <v>6.006436852537824</v>
      </c>
      <c r="M101" s="332">
        <v>14.975287013313602</v>
      </c>
      <c r="N101" s="10">
        <v>5.402602142831997</v>
      </c>
      <c r="O101" s="10">
        <v>16.139455896835457</v>
      </c>
      <c r="P101" s="10">
        <v>5.246065027301621</v>
      </c>
      <c r="Q101" s="10">
        <v>4.023589868736677</v>
      </c>
      <c r="R101" s="10">
        <v>12.298401154306807</v>
      </c>
      <c r="S101" s="10">
        <v>13.939635597608097</v>
      </c>
      <c r="T101" s="10">
        <v>29.833944962072653</v>
      </c>
      <c r="U101" s="10">
        <v>4.001022768950578</v>
      </c>
      <c r="V101" s="332">
        <v>90.88471741864389</v>
      </c>
      <c r="W101" s="332">
        <v>171.9873687625396</v>
      </c>
      <c r="X101" s="10">
        <v>17.28506160549339</v>
      </c>
      <c r="Y101" s="327">
        <v>189.27243036803299</v>
      </c>
    </row>
    <row r="102" spans="1:25" ht="15">
      <c r="A102" s="7">
        <v>2015</v>
      </c>
      <c r="B102" s="5" t="s">
        <v>507</v>
      </c>
      <c r="C102" s="5" t="s">
        <v>145</v>
      </c>
      <c r="D102" s="5" t="s">
        <v>155</v>
      </c>
      <c r="E102" s="5" t="s">
        <v>286</v>
      </c>
      <c r="F102" s="5" t="s">
        <v>147</v>
      </c>
      <c r="G102" s="5" t="s">
        <v>156</v>
      </c>
      <c r="H102" s="10">
        <v>26.169008421354484</v>
      </c>
      <c r="I102" s="10">
        <v>0</v>
      </c>
      <c r="J102" s="332">
        <v>26.169008421354484</v>
      </c>
      <c r="K102" s="10">
        <v>1.192053729575542</v>
      </c>
      <c r="L102" s="10">
        <v>5.191041657634186</v>
      </c>
      <c r="M102" s="332">
        <v>6.383095387209727</v>
      </c>
      <c r="N102" s="10">
        <v>1.762220313505865</v>
      </c>
      <c r="O102" s="10">
        <v>7.403761286821003</v>
      </c>
      <c r="P102" s="10">
        <v>1.6730930484105744</v>
      </c>
      <c r="Q102" s="10">
        <v>1.6224199972849322</v>
      </c>
      <c r="R102" s="10">
        <v>3.825469807141998</v>
      </c>
      <c r="S102" s="10">
        <v>6.577214003624046</v>
      </c>
      <c r="T102" s="10">
        <v>11.441045777226721</v>
      </c>
      <c r="U102" s="10">
        <v>1.371841139318132</v>
      </c>
      <c r="V102" s="332">
        <v>35.67706537333328</v>
      </c>
      <c r="W102" s="332">
        <v>68.22916918189749</v>
      </c>
      <c r="X102" s="10">
        <v>6.857162831697872</v>
      </c>
      <c r="Y102" s="327">
        <v>75.08633201359537</v>
      </c>
    </row>
    <row r="103" spans="1:25" ht="15">
      <c r="A103" s="7">
        <v>2015</v>
      </c>
      <c r="B103" s="5" t="s">
        <v>507</v>
      </c>
      <c r="C103" s="5" t="s">
        <v>145</v>
      </c>
      <c r="D103" s="5" t="s">
        <v>149</v>
      </c>
      <c r="E103" s="5" t="s">
        <v>287</v>
      </c>
      <c r="F103" s="5" t="s">
        <v>147</v>
      </c>
      <c r="G103" s="5" t="s">
        <v>157</v>
      </c>
      <c r="H103" s="10">
        <v>76.25128871113293</v>
      </c>
      <c r="I103" s="10">
        <v>0</v>
      </c>
      <c r="J103" s="332">
        <v>76.25128871113293</v>
      </c>
      <c r="K103" s="10">
        <v>12.57220748115013</v>
      </c>
      <c r="L103" s="10">
        <v>14.660096485513613</v>
      </c>
      <c r="M103" s="332">
        <v>27.232303966663743</v>
      </c>
      <c r="N103" s="10">
        <v>8.227334133127657</v>
      </c>
      <c r="O103" s="10">
        <v>61.70691973855064</v>
      </c>
      <c r="P103" s="10">
        <v>9.268347204894388</v>
      </c>
      <c r="Q103" s="10">
        <v>10.901395232216688</v>
      </c>
      <c r="R103" s="10">
        <v>22.047567318672122</v>
      </c>
      <c r="S103" s="10">
        <v>26.171121056610104</v>
      </c>
      <c r="T103" s="10">
        <v>46.90542472399647</v>
      </c>
      <c r="U103" s="10">
        <v>6.497703931336437</v>
      </c>
      <c r="V103" s="332">
        <v>191.7258133394045</v>
      </c>
      <c r="W103" s="332">
        <v>295.2094060172012</v>
      </c>
      <c r="X103" s="10">
        <v>29.669113530322086</v>
      </c>
      <c r="Y103" s="327">
        <v>324.8785195475233</v>
      </c>
    </row>
    <row r="104" spans="1:25" ht="15">
      <c r="A104" s="7">
        <v>2015</v>
      </c>
      <c r="B104" s="5" t="s">
        <v>507</v>
      </c>
      <c r="C104" s="5" t="s">
        <v>145</v>
      </c>
      <c r="D104" s="5" t="s">
        <v>153</v>
      </c>
      <c r="E104" s="5" t="s">
        <v>288</v>
      </c>
      <c r="F104" s="5" t="s">
        <v>147</v>
      </c>
      <c r="G104" s="5" t="s">
        <v>158</v>
      </c>
      <c r="H104" s="10">
        <v>72.26887871172359</v>
      </c>
      <c r="I104" s="10">
        <v>0</v>
      </c>
      <c r="J104" s="332">
        <v>72.26887871172359</v>
      </c>
      <c r="K104" s="10">
        <v>11.111031428615703</v>
      </c>
      <c r="L104" s="10">
        <v>9.028945057063222</v>
      </c>
      <c r="M104" s="332">
        <v>20.139976485678925</v>
      </c>
      <c r="N104" s="10">
        <v>6.572913885466496</v>
      </c>
      <c r="O104" s="10">
        <v>28.747420178208827</v>
      </c>
      <c r="P104" s="10">
        <v>7.295538031696529</v>
      </c>
      <c r="Q104" s="10">
        <v>6.411125062773337</v>
      </c>
      <c r="R104" s="10">
        <v>15.659658313877491</v>
      </c>
      <c r="S104" s="10">
        <v>18.781414942250585</v>
      </c>
      <c r="T104" s="10">
        <v>33.432106873657645</v>
      </c>
      <c r="U104" s="10">
        <v>6.014293975394524</v>
      </c>
      <c r="V104" s="332">
        <v>122.91447126332542</v>
      </c>
      <c r="W104" s="332">
        <v>215.3233264607279</v>
      </c>
      <c r="X104" s="10">
        <v>21.640408768214538</v>
      </c>
      <c r="Y104" s="327">
        <v>236.96373522894245</v>
      </c>
    </row>
    <row r="105" spans="1:25" ht="15">
      <c r="A105" s="7">
        <v>2015</v>
      </c>
      <c r="B105" s="5" t="s">
        <v>507</v>
      </c>
      <c r="C105" s="5" t="s">
        <v>145</v>
      </c>
      <c r="D105" s="5" t="s">
        <v>146</v>
      </c>
      <c r="E105" s="5" t="s">
        <v>289</v>
      </c>
      <c r="F105" s="5" t="s">
        <v>147</v>
      </c>
      <c r="G105" s="5" t="s">
        <v>159</v>
      </c>
      <c r="H105" s="10">
        <v>86.0567670637528</v>
      </c>
      <c r="I105" s="10">
        <v>2.349280907380603</v>
      </c>
      <c r="J105" s="332">
        <v>88.4060479711334</v>
      </c>
      <c r="K105" s="10">
        <v>8.67269128046642</v>
      </c>
      <c r="L105" s="10">
        <v>15.862292644735252</v>
      </c>
      <c r="M105" s="332">
        <v>24.534983925201672</v>
      </c>
      <c r="N105" s="10">
        <v>8.813850559028632</v>
      </c>
      <c r="O105" s="10">
        <v>42.09471800065538</v>
      </c>
      <c r="P105" s="10">
        <v>9.134845629895096</v>
      </c>
      <c r="Q105" s="10">
        <v>7.711899962928049</v>
      </c>
      <c r="R105" s="10">
        <v>23.62346049810341</v>
      </c>
      <c r="S105" s="10">
        <v>25.077552273395963</v>
      </c>
      <c r="T105" s="10">
        <v>37.72991668235674</v>
      </c>
      <c r="U105" s="10">
        <v>8.612919343854596</v>
      </c>
      <c r="V105" s="332">
        <v>162.79916295021786</v>
      </c>
      <c r="W105" s="332">
        <v>275.740194846553</v>
      </c>
      <c r="X105" s="10">
        <v>27.71242033272159</v>
      </c>
      <c r="Y105" s="327">
        <v>303.4526151792746</v>
      </c>
    </row>
    <row r="106" spans="1:25" ht="15">
      <c r="A106" s="7">
        <v>2015</v>
      </c>
      <c r="B106" s="5" t="s">
        <v>507</v>
      </c>
      <c r="C106" s="5" t="s">
        <v>145</v>
      </c>
      <c r="D106" s="5" t="s">
        <v>149</v>
      </c>
      <c r="E106" s="5" t="s">
        <v>290</v>
      </c>
      <c r="F106" s="5" t="s">
        <v>147</v>
      </c>
      <c r="G106" s="5" t="s">
        <v>160</v>
      </c>
      <c r="H106" s="10">
        <v>16.81354940223701</v>
      </c>
      <c r="I106" s="10">
        <v>0</v>
      </c>
      <c r="J106" s="332">
        <v>16.81354940223701</v>
      </c>
      <c r="K106" s="10">
        <v>4.350103059695734</v>
      </c>
      <c r="L106" s="10">
        <v>4.938859368430815</v>
      </c>
      <c r="M106" s="332">
        <v>9.288962428126549</v>
      </c>
      <c r="N106" s="10">
        <v>4.194408593839839</v>
      </c>
      <c r="O106" s="10">
        <v>21.360117170301567</v>
      </c>
      <c r="P106" s="10">
        <v>3.451669476248672</v>
      </c>
      <c r="Q106" s="10">
        <v>2.2537372519068404</v>
      </c>
      <c r="R106" s="10">
        <v>10.403099294319178</v>
      </c>
      <c r="S106" s="10">
        <v>12.526985303098117</v>
      </c>
      <c r="T106" s="10">
        <v>18.459463934367097</v>
      </c>
      <c r="U106" s="10">
        <v>2.9284538463021383</v>
      </c>
      <c r="V106" s="332">
        <v>75.57793487038344</v>
      </c>
      <c r="W106" s="332">
        <v>101.68044670074701</v>
      </c>
      <c r="X106" s="10">
        <v>10.219080610304296</v>
      </c>
      <c r="Y106" s="327">
        <v>111.89952731105132</v>
      </c>
    </row>
    <row r="107" spans="1:25" ht="15">
      <c r="A107" s="7">
        <v>2015</v>
      </c>
      <c r="B107" s="5" t="s">
        <v>507</v>
      </c>
      <c r="C107" s="5" t="s">
        <v>145</v>
      </c>
      <c r="D107" s="5" t="s">
        <v>149</v>
      </c>
      <c r="E107" s="5" t="s">
        <v>291</v>
      </c>
      <c r="F107" s="5" t="s">
        <v>147</v>
      </c>
      <c r="G107" s="5" t="s">
        <v>161</v>
      </c>
      <c r="H107" s="10">
        <v>42.74568876428932</v>
      </c>
      <c r="I107" s="10">
        <v>3.65318125436147</v>
      </c>
      <c r="J107" s="332">
        <v>46.39887001865079</v>
      </c>
      <c r="K107" s="10">
        <v>6.523074781710519</v>
      </c>
      <c r="L107" s="10">
        <v>9.09325515225828</v>
      </c>
      <c r="M107" s="332">
        <v>15.6163299339688</v>
      </c>
      <c r="N107" s="10">
        <v>4.3902320027577515</v>
      </c>
      <c r="O107" s="10">
        <v>28.15695974565202</v>
      </c>
      <c r="P107" s="10">
        <v>5.05966318722314</v>
      </c>
      <c r="Q107" s="10">
        <v>4.340707261756999</v>
      </c>
      <c r="R107" s="10">
        <v>15.841813649911659</v>
      </c>
      <c r="S107" s="10">
        <v>13.958403713804332</v>
      </c>
      <c r="T107" s="10">
        <v>24.434379197696746</v>
      </c>
      <c r="U107" s="10">
        <v>3.5382140187166993</v>
      </c>
      <c r="V107" s="332">
        <v>99.72037277751934</v>
      </c>
      <c r="W107" s="332">
        <v>161.73557273013893</v>
      </c>
      <c r="X107" s="10">
        <v>16.25473637152669</v>
      </c>
      <c r="Y107" s="327">
        <v>177.99030910166562</v>
      </c>
    </row>
    <row r="108" spans="1:25" ht="15">
      <c r="A108" s="7">
        <v>2015</v>
      </c>
      <c r="B108" s="5" t="s">
        <v>507</v>
      </c>
      <c r="C108" s="5" t="s">
        <v>145</v>
      </c>
      <c r="D108" s="5" t="s">
        <v>155</v>
      </c>
      <c r="E108" s="5" t="s">
        <v>292</v>
      </c>
      <c r="F108" s="5" t="s">
        <v>147</v>
      </c>
      <c r="G108" s="5" t="s">
        <v>162</v>
      </c>
      <c r="H108" s="10">
        <v>48.56474133393048</v>
      </c>
      <c r="I108" s="10">
        <v>0</v>
      </c>
      <c r="J108" s="332">
        <v>48.56474133393048</v>
      </c>
      <c r="K108" s="10">
        <v>2.4298063338636524</v>
      </c>
      <c r="L108" s="10">
        <v>11.736405531662593</v>
      </c>
      <c r="M108" s="332">
        <v>14.166211865526245</v>
      </c>
      <c r="N108" s="10">
        <v>15.196118573970068</v>
      </c>
      <c r="O108" s="10">
        <v>21.576980936669965</v>
      </c>
      <c r="P108" s="10">
        <v>4.566112957542032</v>
      </c>
      <c r="Q108" s="10">
        <v>3.221175194337661</v>
      </c>
      <c r="R108" s="10">
        <v>11.833340628244105</v>
      </c>
      <c r="S108" s="10">
        <v>11.611626164595679</v>
      </c>
      <c r="T108" s="10">
        <v>17.213981380699877</v>
      </c>
      <c r="U108" s="10">
        <v>2.8347364315174586</v>
      </c>
      <c r="V108" s="332">
        <v>88.05407226757684</v>
      </c>
      <c r="W108" s="332">
        <v>150.78502546703356</v>
      </c>
      <c r="X108" s="10">
        <v>15.154185293678113</v>
      </c>
      <c r="Y108" s="327">
        <v>165.9392107607117</v>
      </c>
    </row>
    <row r="109" spans="1:25" ht="15">
      <c r="A109" s="7">
        <v>2015</v>
      </c>
      <c r="B109" s="5" t="s">
        <v>507</v>
      </c>
      <c r="C109" s="5" t="s">
        <v>145</v>
      </c>
      <c r="D109" s="5" t="s">
        <v>155</v>
      </c>
      <c r="E109" s="5" t="s">
        <v>293</v>
      </c>
      <c r="F109" s="5" t="s">
        <v>147</v>
      </c>
      <c r="G109" s="5" t="s">
        <v>163</v>
      </c>
      <c r="H109" s="10">
        <v>10.10873843410182</v>
      </c>
      <c r="I109" s="10">
        <v>0.1431065642089706</v>
      </c>
      <c r="J109" s="332">
        <v>10.25184499831079</v>
      </c>
      <c r="K109" s="10">
        <v>10.096224155225496</v>
      </c>
      <c r="L109" s="10">
        <v>35.964953514063836</v>
      </c>
      <c r="M109" s="332">
        <v>46.061177669289336</v>
      </c>
      <c r="N109" s="10">
        <v>4.507128952149232</v>
      </c>
      <c r="O109" s="10">
        <v>34.31635356832607</v>
      </c>
      <c r="P109" s="10">
        <v>2.528893937768591</v>
      </c>
      <c r="Q109" s="10">
        <v>1.5693939212213144</v>
      </c>
      <c r="R109" s="10">
        <v>6.1966347380804905</v>
      </c>
      <c r="S109" s="10">
        <v>10.123763707667706</v>
      </c>
      <c r="T109" s="10">
        <v>11.004871523720734</v>
      </c>
      <c r="U109" s="10">
        <v>2.0117445050438945</v>
      </c>
      <c r="V109" s="332">
        <v>72.25878485397803</v>
      </c>
      <c r="W109" s="332">
        <v>128.57180752157817</v>
      </c>
      <c r="X109" s="10">
        <v>12.921714133651383</v>
      </c>
      <c r="Y109" s="327">
        <v>141.49352165522956</v>
      </c>
    </row>
    <row r="110" spans="1:25" ht="15">
      <c r="A110" s="7">
        <v>2015</v>
      </c>
      <c r="B110" s="5" t="s">
        <v>507</v>
      </c>
      <c r="C110" s="5" t="s">
        <v>145</v>
      </c>
      <c r="D110" s="5" t="s">
        <v>155</v>
      </c>
      <c r="E110" s="5" t="s">
        <v>294</v>
      </c>
      <c r="F110" s="5" t="s">
        <v>147</v>
      </c>
      <c r="G110" s="5" t="s">
        <v>164</v>
      </c>
      <c r="H110" s="10">
        <v>17.239606447898968</v>
      </c>
      <c r="I110" s="10">
        <v>0</v>
      </c>
      <c r="J110" s="332">
        <v>17.239606447898968</v>
      </c>
      <c r="K110" s="10">
        <v>49.41062452081173</v>
      </c>
      <c r="L110" s="10">
        <v>17.23607441026332</v>
      </c>
      <c r="M110" s="332">
        <v>66.64669893107505</v>
      </c>
      <c r="N110" s="10">
        <v>2.99257504724182</v>
      </c>
      <c r="O110" s="10">
        <v>7.480676179720308</v>
      </c>
      <c r="P110" s="10">
        <v>1.9966469359183414</v>
      </c>
      <c r="Q110" s="10">
        <v>1.6509490714863178</v>
      </c>
      <c r="R110" s="10">
        <v>6.5348308574675835</v>
      </c>
      <c r="S110" s="10">
        <v>11.462028425466992</v>
      </c>
      <c r="T110" s="10">
        <v>13.23626291412781</v>
      </c>
      <c r="U110" s="10">
        <v>2.150212535967188</v>
      </c>
      <c r="V110" s="332">
        <v>47.50418196739636</v>
      </c>
      <c r="W110" s="332">
        <v>131.39048734637038</v>
      </c>
      <c r="X110" s="10">
        <v>13.204996881202911</v>
      </c>
      <c r="Y110" s="327">
        <v>144.59548422757328</v>
      </c>
    </row>
    <row r="111" spans="1:25" ht="15">
      <c r="A111" s="7">
        <v>2015</v>
      </c>
      <c r="B111" s="5" t="s">
        <v>507</v>
      </c>
      <c r="C111" s="5" t="s">
        <v>145</v>
      </c>
      <c r="D111" s="5" t="s">
        <v>155</v>
      </c>
      <c r="E111" s="5" t="s">
        <v>295</v>
      </c>
      <c r="F111" s="5" t="s">
        <v>147</v>
      </c>
      <c r="G111" s="5" t="s">
        <v>165</v>
      </c>
      <c r="H111" s="10">
        <v>16.437391364610068</v>
      </c>
      <c r="I111" s="10">
        <v>0</v>
      </c>
      <c r="J111" s="332">
        <v>16.437391364610068</v>
      </c>
      <c r="K111" s="10">
        <v>1.90574037531999</v>
      </c>
      <c r="L111" s="10">
        <v>6.783151741010855</v>
      </c>
      <c r="M111" s="332">
        <v>8.688892116330845</v>
      </c>
      <c r="N111" s="10">
        <v>4.413587961795377</v>
      </c>
      <c r="O111" s="10">
        <v>8.027481427136639</v>
      </c>
      <c r="P111" s="10">
        <v>3.34106857342078</v>
      </c>
      <c r="Q111" s="10">
        <v>2.4033615255159333</v>
      </c>
      <c r="R111" s="10">
        <v>6.705860534883537</v>
      </c>
      <c r="S111" s="10">
        <v>7.565440300810531</v>
      </c>
      <c r="T111" s="10">
        <v>14.974011614007626</v>
      </c>
      <c r="U111" s="10">
        <v>1.716493581234833</v>
      </c>
      <c r="V111" s="332">
        <v>49.14730551880526</v>
      </c>
      <c r="W111" s="332">
        <v>74.27358899974617</v>
      </c>
      <c r="X111" s="10">
        <v>7.46463865793136</v>
      </c>
      <c r="Y111" s="327">
        <v>81.73822765767753</v>
      </c>
    </row>
    <row r="112" spans="1:25" ht="15">
      <c r="A112" s="7">
        <v>2015</v>
      </c>
      <c r="B112" s="5" t="s">
        <v>507</v>
      </c>
      <c r="C112" s="5" t="s">
        <v>145</v>
      </c>
      <c r="D112" s="5" t="s">
        <v>153</v>
      </c>
      <c r="E112" s="5" t="s">
        <v>296</v>
      </c>
      <c r="F112" s="5" t="s">
        <v>147</v>
      </c>
      <c r="G112" s="5" t="s">
        <v>166</v>
      </c>
      <c r="H112" s="10">
        <v>57.931967752855385</v>
      </c>
      <c r="I112" s="10">
        <v>0.9368179607038414</v>
      </c>
      <c r="J112" s="332">
        <v>58.86878571355923</v>
      </c>
      <c r="K112" s="10">
        <v>4.05630759760593</v>
      </c>
      <c r="L112" s="10">
        <v>11.075483315378825</v>
      </c>
      <c r="M112" s="332">
        <v>15.131790912984755</v>
      </c>
      <c r="N112" s="10">
        <v>5.612130907459212</v>
      </c>
      <c r="O112" s="10">
        <v>30.98735345422258</v>
      </c>
      <c r="P112" s="10">
        <v>4.943998874855347</v>
      </c>
      <c r="Q112" s="10">
        <v>4.202327951764958</v>
      </c>
      <c r="R112" s="10">
        <v>10.474446525980277</v>
      </c>
      <c r="S112" s="10">
        <v>13.587912240787139</v>
      </c>
      <c r="T112" s="10">
        <v>23.45726711214679</v>
      </c>
      <c r="U112" s="10">
        <v>4.6612626250967</v>
      </c>
      <c r="V112" s="332">
        <v>97.926699692313</v>
      </c>
      <c r="W112" s="332">
        <v>171.92727631885697</v>
      </c>
      <c r="X112" s="10">
        <v>17.27902219931522</v>
      </c>
      <c r="Y112" s="327">
        <v>189.2062985181722</v>
      </c>
    </row>
    <row r="113" spans="1:25" ht="15">
      <c r="A113" s="7">
        <v>2015</v>
      </c>
      <c r="B113" s="5" t="s">
        <v>507</v>
      </c>
      <c r="C113" s="5" t="s">
        <v>145</v>
      </c>
      <c r="D113" s="5" t="s">
        <v>155</v>
      </c>
      <c r="E113" s="5" t="s">
        <v>297</v>
      </c>
      <c r="F113" s="5" t="s">
        <v>147</v>
      </c>
      <c r="G113" s="5" t="s">
        <v>167</v>
      </c>
      <c r="H113" s="10">
        <v>71.43158774420515</v>
      </c>
      <c r="I113" s="10">
        <v>0</v>
      </c>
      <c r="J113" s="332">
        <v>71.43158774420515</v>
      </c>
      <c r="K113" s="10">
        <v>11.711947332020516</v>
      </c>
      <c r="L113" s="10">
        <v>11.264619294964668</v>
      </c>
      <c r="M113" s="332">
        <v>22.976566626985182</v>
      </c>
      <c r="N113" s="10">
        <v>6.370745643693269</v>
      </c>
      <c r="O113" s="10">
        <v>38.62767522829703</v>
      </c>
      <c r="P113" s="10">
        <v>9.123258566087607</v>
      </c>
      <c r="Q113" s="10">
        <v>7.6077882916718425</v>
      </c>
      <c r="R113" s="10">
        <v>28.574402377409637</v>
      </c>
      <c r="S113" s="10">
        <v>21.61616062188351</v>
      </c>
      <c r="T113" s="10">
        <v>36.7406438501179</v>
      </c>
      <c r="U113" s="10">
        <v>7.915545658676525</v>
      </c>
      <c r="V113" s="332">
        <v>156.57622023783733</v>
      </c>
      <c r="W113" s="332">
        <v>250.98437460902767</v>
      </c>
      <c r="X113" s="10">
        <v>25.22441274841025</v>
      </c>
      <c r="Y113" s="327">
        <v>276.2087873574379</v>
      </c>
    </row>
    <row r="114" spans="1:25" ht="15">
      <c r="A114" s="7">
        <v>2015</v>
      </c>
      <c r="B114" s="5" t="s">
        <v>507</v>
      </c>
      <c r="C114" s="5" t="s">
        <v>145</v>
      </c>
      <c r="D114" s="5" t="s">
        <v>155</v>
      </c>
      <c r="E114" s="5" t="s">
        <v>298</v>
      </c>
      <c r="F114" s="5" t="s">
        <v>147</v>
      </c>
      <c r="G114" s="5" t="s">
        <v>168</v>
      </c>
      <c r="H114" s="10">
        <v>53.36843219788909</v>
      </c>
      <c r="I114" s="10">
        <v>1.0081965059346132</v>
      </c>
      <c r="J114" s="332">
        <v>54.376628703823705</v>
      </c>
      <c r="K114" s="10">
        <v>4.760761441169948</v>
      </c>
      <c r="L114" s="10">
        <v>11.90260174738798</v>
      </c>
      <c r="M114" s="332">
        <v>16.663363188557927</v>
      </c>
      <c r="N114" s="10">
        <v>6.16783989928475</v>
      </c>
      <c r="O114" s="10">
        <v>22.60250261729564</v>
      </c>
      <c r="P114" s="10">
        <v>6.114634963665123</v>
      </c>
      <c r="Q114" s="10">
        <v>4.9453568781174875</v>
      </c>
      <c r="R114" s="10">
        <v>15.246716363137516</v>
      </c>
      <c r="S114" s="10">
        <v>15.483560293078328</v>
      </c>
      <c r="T114" s="10">
        <v>29.084613220540255</v>
      </c>
      <c r="U114" s="10">
        <v>4.693924922545713</v>
      </c>
      <c r="V114" s="332">
        <v>104.33914915766483</v>
      </c>
      <c r="W114" s="332">
        <v>175.37914105004646</v>
      </c>
      <c r="X114" s="10">
        <v>17.625941249071985</v>
      </c>
      <c r="Y114" s="327">
        <v>193.00508229911844</v>
      </c>
    </row>
    <row r="115" spans="1:25" ht="15">
      <c r="A115" s="7">
        <v>2015</v>
      </c>
      <c r="B115" s="5" t="s">
        <v>507</v>
      </c>
      <c r="C115" s="5" t="s">
        <v>145</v>
      </c>
      <c r="D115" s="5" t="s">
        <v>155</v>
      </c>
      <c r="E115" s="5" t="s">
        <v>299</v>
      </c>
      <c r="F115" s="5" t="s">
        <v>147</v>
      </c>
      <c r="G115" s="5" t="s">
        <v>169</v>
      </c>
      <c r="H115" s="10">
        <v>29.28053633630543</v>
      </c>
      <c r="I115" s="10">
        <v>0</v>
      </c>
      <c r="J115" s="332">
        <v>29.28053633630543</v>
      </c>
      <c r="K115" s="10">
        <v>1.4673316240949406</v>
      </c>
      <c r="L115" s="10">
        <v>5.7797122110682375</v>
      </c>
      <c r="M115" s="332">
        <v>7.247043835163178</v>
      </c>
      <c r="N115" s="10">
        <v>2.363469225179312</v>
      </c>
      <c r="O115" s="10">
        <v>12.661602159359598</v>
      </c>
      <c r="P115" s="10">
        <v>2.013529526431733</v>
      </c>
      <c r="Q115" s="10">
        <v>1.8804745926529913</v>
      </c>
      <c r="R115" s="10">
        <v>5.4261535997968275</v>
      </c>
      <c r="S115" s="10">
        <v>7.30919765516495</v>
      </c>
      <c r="T115" s="10">
        <v>12.639543728121536</v>
      </c>
      <c r="U115" s="10">
        <v>1.7213036178747934</v>
      </c>
      <c r="V115" s="332">
        <v>46.01527410458174</v>
      </c>
      <c r="W115" s="332">
        <v>82.54285427605035</v>
      </c>
      <c r="X115" s="10">
        <v>8.295715734969512</v>
      </c>
      <c r="Y115" s="327">
        <v>90.83857001101987</v>
      </c>
    </row>
    <row r="116" spans="1:25" ht="15">
      <c r="A116" s="7">
        <v>2015</v>
      </c>
      <c r="B116" s="5" t="s">
        <v>507</v>
      </c>
      <c r="C116" s="5" t="s">
        <v>145</v>
      </c>
      <c r="D116" s="5" t="s">
        <v>146</v>
      </c>
      <c r="E116" s="5" t="s">
        <v>300</v>
      </c>
      <c r="F116" s="5" t="s">
        <v>147</v>
      </c>
      <c r="G116" s="5" t="s">
        <v>170</v>
      </c>
      <c r="H116" s="10">
        <v>19.64583776906996</v>
      </c>
      <c r="I116" s="10">
        <v>1.8840964628802477</v>
      </c>
      <c r="J116" s="332">
        <v>21.529934231950207</v>
      </c>
      <c r="K116" s="10">
        <v>3.393108505104185</v>
      </c>
      <c r="L116" s="10">
        <v>4.866788579577676</v>
      </c>
      <c r="M116" s="332">
        <v>8.25989708468186</v>
      </c>
      <c r="N116" s="10">
        <v>3.7817682220587443</v>
      </c>
      <c r="O116" s="10">
        <v>19.948605546576676</v>
      </c>
      <c r="P116" s="10">
        <v>2.9618274034018452</v>
      </c>
      <c r="Q116" s="10">
        <v>2.0064142649136563</v>
      </c>
      <c r="R116" s="10">
        <v>8.113936823065806</v>
      </c>
      <c r="S116" s="10">
        <v>9.377925201665402</v>
      </c>
      <c r="T116" s="10">
        <v>16.267780893552395</v>
      </c>
      <c r="U116" s="10">
        <v>2.992287320730357</v>
      </c>
      <c r="V116" s="332">
        <v>65.45054567596489</v>
      </c>
      <c r="W116" s="332">
        <v>95.24037699259695</v>
      </c>
      <c r="X116" s="10">
        <v>9.571841208580123</v>
      </c>
      <c r="Y116" s="327">
        <v>104.81221820117707</v>
      </c>
    </row>
    <row r="117" spans="1:25" ht="15">
      <c r="A117" s="7">
        <v>2015</v>
      </c>
      <c r="B117" s="5" t="s">
        <v>507</v>
      </c>
      <c r="C117" s="5" t="s">
        <v>145</v>
      </c>
      <c r="D117" s="5" t="s">
        <v>153</v>
      </c>
      <c r="E117" s="5" t="s">
        <v>301</v>
      </c>
      <c r="F117" s="5" t="s">
        <v>147</v>
      </c>
      <c r="G117" s="5" t="s">
        <v>171</v>
      </c>
      <c r="H117" s="10">
        <v>122.89182575437724</v>
      </c>
      <c r="I117" s="10">
        <v>6.411241905613693</v>
      </c>
      <c r="J117" s="332">
        <v>129.30306765999092</v>
      </c>
      <c r="K117" s="10">
        <v>23.259596478828815</v>
      </c>
      <c r="L117" s="10">
        <v>13.90022373289278</v>
      </c>
      <c r="M117" s="332">
        <v>37.159820211721595</v>
      </c>
      <c r="N117" s="10">
        <v>9.556175638498663</v>
      </c>
      <c r="O117" s="10">
        <v>39.3307824768459</v>
      </c>
      <c r="P117" s="10">
        <v>9.826874590070613</v>
      </c>
      <c r="Q117" s="10">
        <v>9.38897668365828</v>
      </c>
      <c r="R117" s="10">
        <v>20.37656169992821</v>
      </c>
      <c r="S117" s="10">
        <v>28.374890669700246</v>
      </c>
      <c r="T117" s="10">
        <v>53.30879450221705</v>
      </c>
      <c r="U117" s="10">
        <v>8.38616047940032</v>
      </c>
      <c r="V117" s="332">
        <v>178.54921674031928</v>
      </c>
      <c r="W117" s="332">
        <v>345.0121046120318</v>
      </c>
      <c r="X117" s="10">
        <v>34.67438059992908</v>
      </c>
      <c r="Y117" s="327">
        <v>379.68648521196087</v>
      </c>
    </row>
    <row r="118" spans="1:25" ht="15">
      <c r="A118" s="7">
        <v>2015</v>
      </c>
      <c r="B118" s="5" t="s">
        <v>507</v>
      </c>
      <c r="C118" s="5" t="s">
        <v>145</v>
      </c>
      <c r="D118" s="5" t="s">
        <v>155</v>
      </c>
      <c r="E118" s="5" t="s">
        <v>302</v>
      </c>
      <c r="F118" s="5" t="s">
        <v>147</v>
      </c>
      <c r="G118" s="5" t="s">
        <v>172</v>
      </c>
      <c r="H118" s="10">
        <v>22.738690530585608</v>
      </c>
      <c r="I118" s="10">
        <v>0.9388279863956265</v>
      </c>
      <c r="J118" s="332">
        <v>23.677518516981234</v>
      </c>
      <c r="K118" s="10">
        <v>1.7251489462518048</v>
      </c>
      <c r="L118" s="10">
        <v>4.743182983797351</v>
      </c>
      <c r="M118" s="332">
        <v>6.468331930049156</v>
      </c>
      <c r="N118" s="10">
        <v>1.9086826979890685</v>
      </c>
      <c r="O118" s="10">
        <v>8.95208585240477</v>
      </c>
      <c r="P118" s="10">
        <v>2.305848547324052</v>
      </c>
      <c r="Q118" s="10">
        <v>1.8179995998774652</v>
      </c>
      <c r="R118" s="10">
        <v>7.439406770201799</v>
      </c>
      <c r="S118" s="10">
        <v>6.701258297555861</v>
      </c>
      <c r="T118" s="10">
        <v>11.985338394830183</v>
      </c>
      <c r="U118" s="10">
        <v>2.2915692546176896</v>
      </c>
      <c r="V118" s="332">
        <v>43.402189414800894</v>
      </c>
      <c r="W118" s="332">
        <v>73.54803986183128</v>
      </c>
      <c r="X118" s="10">
        <v>7.391719572958899</v>
      </c>
      <c r="Y118" s="327">
        <v>80.93975943479019</v>
      </c>
    </row>
    <row r="119" spans="1:25" ht="15">
      <c r="A119" s="7">
        <v>2015</v>
      </c>
      <c r="B119" s="5" t="s">
        <v>507</v>
      </c>
      <c r="C119" s="5" t="s">
        <v>145</v>
      </c>
      <c r="D119" s="5" t="s">
        <v>146</v>
      </c>
      <c r="E119" s="5" t="s">
        <v>303</v>
      </c>
      <c r="F119" s="5" t="s">
        <v>147</v>
      </c>
      <c r="G119" s="5" t="s">
        <v>173</v>
      </c>
      <c r="H119" s="10">
        <v>31.019704019021482</v>
      </c>
      <c r="I119" s="10">
        <v>2.0320069304688317</v>
      </c>
      <c r="J119" s="332">
        <v>33.051710949490314</v>
      </c>
      <c r="K119" s="10">
        <v>6.970425186999109</v>
      </c>
      <c r="L119" s="10">
        <v>6.753869273680091</v>
      </c>
      <c r="M119" s="332">
        <v>13.7242944606792</v>
      </c>
      <c r="N119" s="10">
        <v>7.18544472410431</v>
      </c>
      <c r="O119" s="10">
        <v>24.009352407199152</v>
      </c>
      <c r="P119" s="10">
        <v>4.929104708147353</v>
      </c>
      <c r="Q119" s="10">
        <v>3.441983756719975</v>
      </c>
      <c r="R119" s="10">
        <v>14.823510318206248</v>
      </c>
      <c r="S119" s="10">
        <v>14.339274005139867</v>
      </c>
      <c r="T119" s="10">
        <v>22.784137015307586</v>
      </c>
      <c r="U119" s="10">
        <v>3.9604227754613284</v>
      </c>
      <c r="V119" s="332">
        <v>95.4732297102858</v>
      </c>
      <c r="W119" s="332">
        <v>142.24923512045532</v>
      </c>
      <c r="X119" s="10">
        <v>14.296321934113958</v>
      </c>
      <c r="Y119" s="327">
        <v>156.5455570545693</v>
      </c>
    </row>
    <row r="120" spans="1:25" ht="15">
      <c r="A120" s="7">
        <v>2015</v>
      </c>
      <c r="B120" s="5" t="s">
        <v>507</v>
      </c>
      <c r="C120" s="5" t="s">
        <v>174</v>
      </c>
      <c r="D120" s="5" t="s">
        <v>175</v>
      </c>
      <c r="E120" s="5" t="s">
        <v>304</v>
      </c>
      <c r="F120" s="5" t="s">
        <v>176</v>
      </c>
      <c r="G120" s="5" t="s">
        <v>177</v>
      </c>
      <c r="H120" s="10">
        <v>452.96618680063096</v>
      </c>
      <c r="I120" s="10">
        <v>6.175040661802711</v>
      </c>
      <c r="J120" s="332">
        <v>459.1412274624337</v>
      </c>
      <c r="K120" s="10">
        <v>61.28130610734825</v>
      </c>
      <c r="L120" s="10">
        <v>101.29109585298565</v>
      </c>
      <c r="M120" s="332">
        <v>162.5724019603339</v>
      </c>
      <c r="N120" s="10">
        <v>69.13718941505971</v>
      </c>
      <c r="O120" s="10">
        <v>467.9874877547425</v>
      </c>
      <c r="P120" s="10">
        <v>50.84621477818635</v>
      </c>
      <c r="Q120" s="10">
        <v>54.039416448457835</v>
      </c>
      <c r="R120" s="10">
        <v>110.8012951684677</v>
      </c>
      <c r="S120" s="10">
        <v>176.43456538124605</v>
      </c>
      <c r="T120" s="10">
        <v>263.68761272435813</v>
      </c>
      <c r="U120" s="10">
        <v>31.7338452391036</v>
      </c>
      <c r="V120" s="332">
        <v>1224.667626909622</v>
      </c>
      <c r="W120" s="332">
        <v>1846.3812563323895</v>
      </c>
      <c r="X120" s="10">
        <v>185.56487021716617</v>
      </c>
      <c r="Y120" s="327">
        <v>2031.9461265495556</v>
      </c>
    </row>
    <row r="121" spans="1:25" ht="15">
      <c r="A121" s="7">
        <v>2015</v>
      </c>
      <c r="B121" s="5" t="s">
        <v>507</v>
      </c>
      <c r="C121" s="5" t="s">
        <v>174</v>
      </c>
      <c r="D121" s="5" t="s">
        <v>178</v>
      </c>
      <c r="E121" s="5" t="s">
        <v>305</v>
      </c>
      <c r="F121" s="5" t="s">
        <v>176</v>
      </c>
      <c r="G121" s="5" t="s">
        <v>179</v>
      </c>
      <c r="H121" s="10">
        <v>48.07807049092404</v>
      </c>
      <c r="I121" s="10">
        <v>0</v>
      </c>
      <c r="J121" s="332">
        <v>48.07807049092404</v>
      </c>
      <c r="K121" s="10">
        <v>1.7744881823780827</v>
      </c>
      <c r="L121" s="10">
        <v>20.09347838678989</v>
      </c>
      <c r="M121" s="332">
        <v>21.867966569167972</v>
      </c>
      <c r="N121" s="10">
        <v>9.288545890200314</v>
      </c>
      <c r="O121" s="10">
        <v>26.573732484578695</v>
      </c>
      <c r="P121" s="10">
        <v>9.707493091545794</v>
      </c>
      <c r="Q121" s="10">
        <v>8.134519749782575</v>
      </c>
      <c r="R121" s="10">
        <v>15.968271679307215</v>
      </c>
      <c r="S121" s="10">
        <v>26.239927835945746</v>
      </c>
      <c r="T121" s="10">
        <v>70.09789510723247</v>
      </c>
      <c r="U121" s="10">
        <v>8.92369991951617</v>
      </c>
      <c r="V121" s="332">
        <v>174.93408575810898</v>
      </c>
      <c r="W121" s="332">
        <v>244.880122818201</v>
      </c>
      <c r="X121" s="10">
        <v>24.61092369408299</v>
      </c>
      <c r="Y121" s="327">
        <v>269.49104651228396</v>
      </c>
    </row>
    <row r="122" spans="1:25" ht="15">
      <c r="A122" s="7">
        <v>2015</v>
      </c>
      <c r="B122" s="5" t="s">
        <v>507</v>
      </c>
      <c r="C122" s="5" t="s">
        <v>174</v>
      </c>
      <c r="D122" s="5" t="s">
        <v>175</v>
      </c>
      <c r="E122" s="5" t="s">
        <v>306</v>
      </c>
      <c r="F122" s="5" t="s">
        <v>176</v>
      </c>
      <c r="G122" s="5" t="s">
        <v>180</v>
      </c>
      <c r="H122" s="10">
        <v>608.8811886307433</v>
      </c>
      <c r="I122" s="10">
        <v>7.769085571076403</v>
      </c>
      <c r="J122" s="332">
        <v>616.6502742018197</v>
      </c>
      <c r="K122" s="10">
        <v>31.103673191166692</v>
      </c>
      <c r="L122" s="10">
        <v>56.987469766861985</v>
      </c>
      <c r="M122" s="332">
        <v>88.09114295802868</v>
      </c>
      <c r="N122" s="10">
        <v>21.8517715935809</v>
      </c>
      <c r="O122" s="10">
        <v>117.93155506539276</v>
      </c>
      <c r="P122" s="10">
        <v>14.899755378474516</v>
      </c>
      <c r="Q122" s="10">
        <v>9.778503291664308</v>
      </c>
      <c r="R122" s="10">
        <v>23.227715664535765</v>
      </c>
      <c r="S122" s="10">
        <v>51.79121548666076</v>
      </c>
      <c r="T122" s="10">
        <v>65.2382375357574</v>
      </c>
      <c r="U122" s="10">
        <v>10.263613271716698</v>
      </c>
      <c r="V122" s="332">
        <v>314.9823672877831</v>
      </c>
      <c r="W122" s="332">
        <v>1019.7237844476315</v>
      </c>
      <c r="X122" s="10">
        <v>102.4842031199945</v>
      </c>
      <c r="Y122" s="327">
        <v>1122.2079875676259</v>
      </c>
    </row>
    <row r="123" spans="1:25" ht="15">
      <c r="A123" s="7">
        <v>2015</v>
      </c>
      <c r="B123" s="5" t="s">
        <v>507</v>
      </c>
      <c r="C123" s="5" t="s">
        <v>174</v>
      </c>
      <c r="D123" s="5" t="s">
        <v>175</v>
      </c>
      <c r="E123" s="5" t="s">
        <v>307</v>
      </c>
      <c r="F123" s="5" t="s">
        <v>176</v>
      </c>
      <c r="G123" s="5" t="s">
        <v>181</v>
      </c>
      <c r="H123" s="10">
        <v>261.2320285116324</v>
      </c>
      <c r="I123" s="10">
        <v>0</v>
      </c>
      <c r="J123" s="332">
        <v>261.2320285116324</v>
      </c>
      <c r="K123" s="10">
        <v>27.378711919258876</v>
      </c>
      <c r="L123" s="10">
        <v>38.73234708951735</v>
      </c>
      <c r="M123" s="332">
        <v>66.11105900877622</v>
      </c>
      <c r="N123" s="10">
        <v>20.97939628151851</v>
      </c>
      <c r="O123" s="10">
        <v>142.99655934049682</v>
      </c>
      <c r="P123" s="10">
        <v>21.108318931067164</v>
      </c>
      <c r="Q123" s="10">
        <v>18.825496948549752</v>
      </c>
      <c r="R123" s="10">
        <v>34.18262419043364</v>
      </c>
      <c r="S123" s="10">
        <v>58.48675217535212</v>
      </c>
      <c r="T123" s="10">
        <v>90.60282623536342</v>
      </c>
      <c r="U123" s="10">
        <v>12.884513460785788</v>
      </c>
      <c r="V123" s="332">
        <v>400.06648756356725</v>
      </c>
      <c r="W123" s="332">
        <v>727.4095750839758</v>
      </c>
      <c r="X123" s="10">
        <v>73.10606242916735</v>
      </c>
      <c r="Y123" s="327">
        <v>800.5156375131431</v>
      </c>
    </row>
    <row r="124" spans="1:25" ht="15">
      <c r="A124" s="7">
        <v>2015</v>
      </c>
      <c r="B124" s="5" t="s">
        <v>507</v>
      </c>
      <c r="C124" s="5" t="s">
        <v>174</v>
      </c>
      <c r="D124" s="5" t="s">
        <v>182</v>
      </c>
      <c r="E124" s="5" t="s">
        <v>308</v>
      </c>
      <c r="F124" s="5" t="s">
        <v>176</v>
      </c>
      <c r="G124" s="5" t="s">
        <v>183</v>
      </c>
      <c r="H124" s="10">
        <v>3.26525101606563</v>
      </c>
      <c r="I124" s="10">
        <v>0</v>
      </c>
      <c r="J124" s="332">
        <v>3.26525101606563</v>
      </c>
      <c r="K124" s="10">
        <v>0.40013157587383086</v>
      </c>
      <c r="L124" s="10">
        <v>2.435387768244551</v>
      </c>
      <c r="M124" s="332">
        <v>2.835519344118382</v>
      </c>
      <c r="N124" s="10">
        <v>1.4732946209120448</v>
      </c>
      <c r="O124" s="10">
        <v>1.7919702359194973</v>
      </c>
      <c r="P124" s="10">
        <v>1.8668338574181942</v>
      </c>
      <c r="Q124" s="10">
        <v>0.8494255375849461</v>
      </c>
      <c r="R124" s="10">
        <v>2.7694937035270732</v>
      </c>
      <c r="S124" s="10">
        <v>4.773096263630398</v>
      </c>
      <c r="T124" s="10">
        <v>13.310468393789172</v>
      </c>
      <c r="U124" s="10">
        <v>0.9561341060757051</v>
      </c>
      <c r="V124" s="332">
        <v>27.79071671885703</v>
      </c>
      <c r="W124" s="332">
        <v>33.89148707904104</v>
      </c>
      <c r="X124" s="10">
        <v>3.406159686592121</v>
      </c>
      <c r="Y124" s="327">
        <v>37.29764676563316</v>
      </c>
    </row>
    <row r="125" spans="1:25" ht="15">
      <c r="A125" s="7">
        <v>2015</v>
      </c>
      <c r="B125" s="5" t="s">
        <v>507</v>
      </c>
      <c r="C125" s="5" t="s">
        <v>174</v>
      </c>
      <c r="D125" s="5" t="s">
        <v>175</v>
      </c>
      <c r="E125" s="5" t="s">
        <v>309</v>
      </c>
      <c r="F125" s="5" t="s">
        <v>176</v>
      </c>
      <c r="G125" s="5" t="s">
        <v>184</v>
      </c>
      <c r="H125" s="10">
        <v>26.83077907302185</v>
      </c>
      <c r="I125" s="10">
        <v>1.6230646158919164</v>
      </c>
      <c r="J125" s="332">
        <v>28.453843688913768</v>
      </c>
      <c r="K125" s="10">
        <v>1.5716412630415615</v>
      </c>
      <c r="L125" s="10">
        <v>8.913106137744963</v>
      </c>
      <c r="M125" s="332">
        <v>10.484747400786524</v>
      </c>
      <c r="N125" s="10">
        <v>6.188095382026467</v>
      </c>
      <c r="O125" s="10">
        <v>16.516936098498338</v>
      </c>
      <c r="P125" s="10">
        <v>3.927815358261725</v>
      </c>
      <c r="Q125" s="10">
        <v>3.2729288370333434</v>
      </c>
      <c r="R125" s="10">
        <v>7.426469979277215</v>
      </c>
      <c r="S125" s="10">
        <v>11.766547597401253</v>
      </c>
      <c r="T125" s="10">
        <v>32.487312196220955</v>
      </c>
      <c r="U125" s="10">
        <v>2.307652071468208</v>
      </c>
      <c r="V125" s="332">
        <v>83.8937575201875</v>
      </c>
      <c r="W125" s="332">
        <v>122.83234860988779</v>
      </c>
      <c r="X125" s="10">
        <v>12.344887465760884</v>
      </c>
      <c r="Y125" s="327">
        <v>135.17723607564866</v>
      </c>
    </row>
    <row r="126" spans="1:25" ht="15">
      <c r="A126" s="7">
        <v>2015</v>
      </c>
      <c r="B126" s="5" t="s">
        <v>507</v>
      </c>
      <c r="C126" s="5" t="s">
        <v>174</v>
      </c>
      <c r="D126" s="5" t="s">
        <v>178</v>
      </c>
      <c r="E126" s="5" t="s">
        <v>310</v>
      </c>
      <c r="F126" s="5" t="s">
        <v>176</v>
      </c>
      <c r="G126" s="5" t="s">
        <v>185</v>
      </c>
      <c r="H126" s="10">
        <v>66.52235085558603</v>
      </c>
      <c r="I126" s="10">
        <v>0</v>
      </c>
      <c r="J126" s="332">
        <v>66.52235085558603</v>
      </c>
      <c r="K126" s="10">
        <v>2.705535931149156</v>
      </c>
      <c r="L126" s="10">
        <v>31.123443700712798</v>
      </c>
      <c r="M126" s="332">
        <v>33.828979631861955</v>
      </c>
      <c r="N126" s="10">
        <v>23.608474156415575</v>
      </c>
      <c r="O126" s="10">
        <v>71.79231611815972</v>
      </c>
      <c r="P126" s="10">
        <v>11.56681466883443</v>
      </c>
      <c r="Q126" s="10">
        <v>9.941835105749877</v>
      </c>
      <c r="R126" s="10">
        <v>20.73756448281904</v>
      </c>
      <c r="S126" s="10">
        <v>39.02417602159312</v>
      </c>
      <c r="T126" s="10">
        <v>89.88968962080943</v>
      </c>
      <c r="U126" s="10">
        <v>9.46230944325079</v>
      </c>
      <c r="V126" s="332">
        <v>276.02317961763197</v>
      </c>
      <c r="W126" s="332">
        <v>376.37451010507993</v>
      </c>
      <c r="X126" s="10">
        <v>37.826362719894504</v>
      </c>
      <c r="Y126" s="327">
        <v>414.20087282497445</v>
      </c>
    </row>
    <row r="127" spans="1:25" ht="15">
      <c r="A127" s="7">
        <v>2015</v>
      </c>
      <c r="B127" s="5" t="s">
        <v>507</v>
      </c>
      <c r="C127" s="5" t="s">
        <v>174</v>
      </c>
      <c r="D127" s="5" t="s">
        <v>178</v>
      </c>
      <c r="E127" s="5" t="s">
        <v>311</v>
      </c>
      <c r="F127" s="5" t="s">
        <v>176</v>
      </c>
      <c r="G127" s="5" t="s">
        <v>186</v>
      </c>
      <c r="H127" s="10">
        <v>45.90165364091039</v>
      </c>
      <c r="I127" s="10">
        <v>0</v>
      </c>
      <c r="J127" s="332">
        <v>45.90165364091039</v>
      </c>
      <c r="K127" s="10">
        <v>1.8817531409637613</v>
      </c>
      <c r="L127" s="10">
        <v>12.495310669344748</v>
      </c>
      <c r="M127" s="332">
        <v>14.37706381030851</v>
      </c>
      <c r="N127" s="10">
        <v>8.953082403311372</v>
      </c>
      <c r="O127" s="10">
        <v>21.857623623424</v>
      </c>
      <c r="P127" s="10">
        <v>5.691762515938</v>
      </c>
      <c r="Q127" s="10">
        <v>4.585814416515975</v>
      </c>
      <c r="R127" s="10">
        <v>5.543698026714721</v>
      </c>
      <c r="S127" s="10">
        <v>15.975056362149706</v>
      </c>
      <c r="T127" s="10">
        <v>40.276235123065376</v>
      </c>
      <c r="U127" s="10">
        <v>3.39126671892645</v>
      </c>
      <c r="V127" s="332">
        <v>106.2745391900456</v>
      </c>
      <c r="W127" s="332">
        <v>166.5532566412645</v>
      </c>
      <c r="X127" s="10">
        <v>16.73892287781766</v>
      </c>
      <c r="Y127" s="327">
        <v>183.29217951908217</v>
      </c>
    </row>
    <row r="128" spans="1:25" ht="15">
      <c r="A128" s="7">
        <v>2015</v>
      </c>
      <c r="B128" s="5" t="s">
        <v>507</v>
      </c>
      <c r="C128" s="5" t="s">
        <v>174</v>
      </c>
      <c r="D128" s="5" t="s">
        <v>178</v>
      </c>
      <c r="E128" s="5" t="s">
        <v>312</v>
      </c>
      <c r="F128" s="5" t="s">
        <v>176</v>
      </c>
      <c r="G128" s="5" t="s">
        <v>187</v>
      </c>
      <c r="H128" s="10">
        <v>50.81387710403162</v>
      </c>
      <c r="I128" s="10">
        <v>0</v>
      </c>
      <c r="J128" s="332">
        <v>50.81387710403162</v>
      </c>
      <c r="K128" s="10">
        <v>2.5645009503157605</v>
      </c>
      <c r="L128" s="10">
        <v>18.58734727422918</v>
      </c>
      <c r="M128" s="332">
        <v>21.151848224544942</v>
      </c>
      <c r="N128" s="10">
        <v>4.928761740148825</v>
      </c>
      <c r="O128" s="10">
        <v>37.29975667716019</v>
      </c>
      <c r="P128" s="10">
        <v>10.183721610912208</v>
      </c>
      <c r="Q128" s="10">
        <v>8.250273996402472</v>
      </c>
      <c r="R128" s="10">
        <v>13.545021909216722</v>
      </c>
      <c r="S128" s="10">
        <v>27.719142482193092</v>
      </c>
      <c r="T128" s="10">
        <v>67.02317257687191</v>
      </c>
      <c r="U128" s="10">
        <v>5.737240190639425</v>
      </c>
      <c r="V128" s="332">
        <v>174.68709118354482</v>
      </c>
      <c r="W128" s="332">
        <v>246.65281651212138</v>
      </c>
      <c r="X128" s="10">
        <v>24.789082822426384</v>
      </c>
      <c r="Y128" s="327">
        <v>271.44189933454777</v>
      </c>
    </row>
    <row r="129" spans="1:25" ht="15">
      <c r="A129" s="7">
        <v>2015</v>
      </c>
      <c r="B129" s="5" t="s">
        <v>507</v>
      </c>
      <c r="C129" s="5" t="s">
        <v>174</v>
      </c>
      <c r="D129" s="5" t="s">
        <v>175</v>
      </c>
      <c r="E129" s="5" t="s">
        <v>313</v>
      </c>
      <c r="F129" s="5" t="s">
        <v>176</v>
      </c>
      <c r="G129" s="5" t="s">
        <v>188</v>
      </c>
      <c r="H129" s="10">
        <v>712.7724278099162</v>
      </c>
      <c r="I129" s="10">
        <v>11.417109670587024</v>
      </c>
      <c r="J129" s="332">
        <v>724.1895374805032</v>
      </c>
      <c r="K129" s="10">
        <v>33.41535227835558</v>
      </c>
      <c r="L129" s="10">
        <v>133.32907899769017</v>
      </c>
      <c r="M129" s="332">
        <v>166.74443127604576</v>
      </c>
      <c r="N129" s="10">
        <v>62.60013111290046</v>
      </c>
      <c r="O129" s="10">
        <v>211.93542340860677</v>
      </c>
      <c r="P129" s="10">
        <v>47.70391304040502</v>
      </c>
      <c r="Q129" s="10">
        <v>37.915036645971114</v>
      </c>
      <c r="R129" s="10">
        <v>70.99169446747169</v>
      </c>
      <c r="S129" s="10">
        <v>165.87760657810682</v>
      </c>
      <c r="T129" s="10">
        <v>382.32521747693806</v>
      </c>
      <c r="U129" s="10">
        <v>30.577013036912113</v>
      </c>
      <c r="V129" s="332">
        <v>1009.9260357673121</v>
      </c>
      <c r="W129" s="332">
        <v>1900.8600045238609</v>
      </c>
      <c r="X129" s="10">
        <v>191.04008926951082</v>
      </c>
      <c r="Y129" s="327">
        <v>2091.9000937933715</v>
      </c>
    </row>
    <row r="130" spans="1:25" ht="15.75" thickBot="1">
      <c r="A130" s="343">
        <v>2015</v>
      </c>
      <c r="B130" s="344" t="s">
        <v>507</v>
      </c>
      <c r="C130" s="345" t="s">
        <v>174</v>
      </c>
      <c r="D130" s="345" t="s">
        <v>182</v>
      </c>
      <c r="E130" s="344" t="s">
        <v>314</v>
      </c>
      <c r="F130" s="345" t="s">
        <v>176</v>
      </c>
      <c r="G130" s="344" t="s">
        <v>189</v>
      </c>
      <c r="H130" s="346">
        <v>8.413729279459398</v>
      </c>
      <c r="I130" s="346">
        <v>0</v>
      </c>
      <c r="J130" s="347">
        <v>8.413729279459398</v>
      </c>
      <c r="K130" s="346">
        <v>0</v>
      </c>
      <c r="L130" s="346">
        <v>4.069861999220557</v>
      </c>
      <c r="M130" s="347">
        <v>4.069861999220557</v>
      </c>
      <c r="N130" s="346">
        <v>2.6746374883669026</v>
      </c>
      <c r="O130" s="346">
        <v>3.6059318967620797</v>
      </c>
      <c r="P130" s="346">
        <v>2.3810014633233645</v>
      </c>
      <c r="Q130" s="346">
        <v>1.6034622898553526</v>
      </c>
      <c r="R130" s="346">
        <v>4.116230150019533</v>
      </c>
      <c r="S130" s="346">
        <v>4.783641234522323</v>
      </c>
      <c r="T130" s="346">
        <v>15.168150013901757</v>
      </c>
      <c r="U130" s="346">
        <v>1.8282966524629378</v>
      </c>
      <c r="V130" s="347">
        <v>36.16135118921425</v>
      </c>
      <c r="W130" s="347">
        <v>48.644942467894204</v>
      </c>
      <c r="X130" s="348">
        <v>4.888910350935528</v>
      </c>
      <c r="Y130" s="328">
        <v>53.53385281882973</v>
      </c>
    </row>
    <row r="131" spans="1:25" ht="15.75" thickBot="1">
      <c r="A131" s="349">
        <v>2016</v>
      </c>
      <c r="B131" s="350" t="s">
        <v>507</v>
      </c>
      <c r="C131" s="350"/>
      <c r="D131" s="350"/>
      <c r="E131" s="350"/>
      <c r="F131" s="350"/>
      <c r="G131" s="350" t="s">
        <v>508</v>
      </c>
      <c r="H131" s="351">
        <v>6362.50322993922</v>
      </c>
      <c r="I131" s="351">
        <v>2593.121221297406</v>
      </c>
      <c r="J131" s="351">
        <v>8955.624451236625</v>
      </c>
      <c r="K131" s="351">
        <v>20435.038701652105</v>
      </c>
      <c r="L131" s="351">
        <v>9041.300928348768</v>
      </c>
      <c r="M131" s="351">
        <v>29476.339630000875</v>
      </c>
      <c r="N131" s="351">
        <v>4960.23149465399</v>
      </c>
      <c r="O131" s="351">
        <v>19466.336991891243</v>
      </c>
      <c r="P131" s="351">
        <v>3405.798656316123</v>
      </c>
      <c r="Q131" s="351">
        <v>5686.829723372999</v>
      </c>
      <c r="R131" s="351">
        <v>10295.769959993959</v>
      </c>
      <c r="S131" s="351">
        <v>10335.68728004795</v>
      </c>
      <c r="T131" s="351">
        <v>13001.945259808705</v>
      </c>
      <c r="U131" s="351">
        <v>2836.0590348763085</v>
      </c>
      <c r="V131" s="351">
        <v>69988.65840096129</v>
      </c>
      <c r="W131" s="351">
        <v>108420.62248219879</v>
      </c>
      <c r="X131" s="351">
        <v>10625.7616327879</v>
      </c>
      <c r="Y131" s="329">
        <v>119046.3841149867</v>
      </c>
    </row>
    <row r="132" spans="1:25" ht="15">
      <c r="A132" s="8">
        <v>2016</v>
      </c>
      <c r="B132" s="4" t="s">
        <v>507</v>
      </c>
      <c r="C132" s="4" t="s">
        <v>22</v>
      </c>
      <c r="D132" s="4" t="s">
        <v>23</v>
      </c>
      <c r="E132" s="4" t="s">
        <v>190</v>
      </c>
      <c r="F132" s="4" t="s">
        <v>24</v>
      </c>
      <c r="G132" s="4" t="s">
        <v>25</v>
      </c>
      <c r="H132" s="9">
        <v>118.78569074704437</v>
      </c>
      <c r="I132" s="9">
        <v>3.1116798897711955</v>
      </c>
      <c r="J132" s="330">
        <v>121.89737063681557</v>
      </c>
      <c r="K132" s="9">
        <v>7047.0668729269555</v>
      </c>
      <c r="L132" s="9">
        <v>4774.332973909807</v>
      </c>
      <c r="M132" s="330">
        <v>11821.399846836763</v>
      </c>
      <c r="N132" s="9">
        <v>1678.710910158285</v>
      </c>
      <c r="O132" s="9">
        <v>9102.214529305069</v>
      </c>
      <c r="P132" s="9">
        <v>1639.0930417219256</v>
      </c>
      <c r="Q132" s="9">
        <v>4123.06851316109</v>
      </c>
      <c r="R132" s="9">
        <v>5052.161810580309</v>
      </c>
      <c r="S132" s="9">
        <v>4811.861055922472</v>
      </c>
      <c r="T132" s="9">
        <v>6843.507856884184</v>
      </c>
      <c r="U132" s="9">
        <v>1334.6238090647842</v>
      </c>
      <c r="V132" s="330">
        <v>34585.24152679812</v>
      </c>
      <c r="W132" s="330">
        <v>46528.5387442717</v>
      </c>
      <c r="X132" s="9">
        <v>4521.562767996922</v>
      </c>
      <c r="Y132" s="326">
        <v>51050.10151226862</v>
      </c>
    </row>
    <row r="133" spans="1:25" ht="15">
      <c r="A133" s="7">
        <v>2016</v>
      </c>
      <c r="B133" s="5" t="s">
        <v>507</v>
      </c>
      <c r="C133" s="5" t="s">
        <v>22</v>
      </c>
      <c r="D133" s="5" t="s">
        <v>26</v>
      </c>
      <c r="E133" s="5" t="s">
        <v>191</v>
      </c>
      <c r="F133" s="5" t="s">
        <v>24</v>
      </c>
      <c r="G133" s="5" t="s">
        <v>27</v>
      </c>
      <c r="H133" s="10">
        <v>83.45062833899621</v>
      </c>
      <c r="I133" s="10">
        <v>14.027333481054466</v>
      </c>
      <c r="J133" s="332">
        <v>97.47796182005068</v>
      </c>
      <c r="K133" s="10">
        <v>317.91690123688704</v>
      </c>
      <c r="L133" s="10">
        <v>40.949624146556836</v>
      </c>
      <c r="M133" s="332">
        <v>358.8665253834439</v>
      </c>
      <c r="N133" s="10">
        <v>44.01726122787499</v>
      </c>
      <c r="O133" s="10">
        <v>38.96840387898144</v>
      </c>
      <c r="P133" s="10">
        <v>7.420029641091146</v>
      </c>
      <c r="Q133" s="10">
        <v>4.221612931917208</v>
      </c>
      <c r="R133" s="10">
        <v>22.149910765313034</v>
      </c>
      <c r="S133" s="10">
        <v>44.193147988934506</v>
      </c>
      <c r="T133" s="10">
        <v>158.7200802989656</v>
      </c>
      <c r="U133" s="10">
        <v>5.795836863035192</v>
      </c>
      <c r="V133" s="332">
        <v>325.48628359611314</v>
      </c>
      <c r="W133" s="332">
        <v>781.8307707996078</v>
      </c>
      <c r="X133" s="10">
        <v>76.56330491033543</v>
      </c>
      <c r="Y133" s="327">
        <v>858.3940757099432</v>
      </c>
    </row>
    <row r="134" spans="1:25" ht="15">
      <c r="A134" s="7">
        <v>2016</v>
      </c>
      <c r="B134" s="5" t="s">
        <v>507</v>
      </c>
      <c r="C134" s="5" t="s">
        <v>22</v>
      </c>
      <c r="D134" s="5" t="s">
        <v>26</v>
      </c>
      <c r="E134" s="5" t="s">
        <v>192</v>
      </c>
      <c r="F134" s="5" t="s">
        <v>24</v>
      </c>
      <c r="G134" s="5" t="s">
        <v>28</v>
      </c>
      <c r="H134" s="10">
        <v>24.277957690436864</v>
      </c>
      <c r="I134" s="10">
        <v>0.7551439327153435</v>
      </c>
      <c r="J134" s="332">
        <v>25.033101623152206</v>
      </c>
      <c r="K134" s="10">
        <v>604.9836059902999</v>
      </c>
      <c r="L134" s="10">
        <v>430.51440678902645</v>
      </c>
      <c r="M134" s="332">
        <v>1035.4980127793265</v>
      </c>
      <c r="N134" s="10">
        <v>204.88251410798125</v>
      </c>
      <c r="O134" s="10">
        <v>1234.342010958689</v>
      </c>
      <c r="P134" s="10">
        <v>135.17483858577046</v>
      </c>
      <c r="Q134" s="10">
        <v>184.65366444877986</v>
      </c>
      <c r="R134" s="10">
        <v>651.9344397450596</v>
      </c>
      <c r="S134" s="10">
        <v>448.52133620904794</v>
      </c>
      <c r="T134" s="10">
        <v>448.18325271661087</v>
      </c>
      <c r="U134" s="10">
        <v>192.21656729626005</v>
      </c>
      <c r="V134" s="332">
        <v>3499.908624068199</v>
      </c>
      <c r="W134" s="332">
        <v>4560.439738470677</v>
      </c>
      <c r="X134" s="10">
        <v>446.6031226233169</v>
      </c>
      <c r="Y134" s="327">
        <v>5007.042861093994</v>
      </c>
    </row>
    <row r="135" spans="1:25" ht="15">
      <c r="A135" s="7">
        <v>2016</v>
      </c>
      <c r="B135" s="5" t="s">
        <v>507</v>
      </c>
      <c r="C135" s="5" t="s">
        <v>22</v>
      </c>
      <c r="D135" s="5" t="s">
        <v>29</v>
      </c>
      <c r="E135" s="5" t="s">
        <v>193</v>
      </c>
      <c r="F135" s="5" t="s">
        <v>24</v>
      </c>
      <c r="G135" s="5" t="s">
        <v>30</v>
      </c>
      <c r="H135" s="10">
        <v>49.06807534646173</v>
      </c>
      <c r="I135" s="10">
        <v>0</v>
      </c>
      <c r="J135" s="332">
        <v>49.06807534646173</v>
      </c>
      <c r="K135" s="10">
        <v>233.65017064409864</v>
      </c>
      <c r="L135" s="10">
        <v>50.183980702055855</v>
      </c>
      <c r="M135" s="332">
        <v>283.8341513461545</v>
      </c>
      <c r="N135" s="10">
        <v>21.54967176987951</v>
      </c>
      <c r="O135" s="10">
        <v>199.42891494103574</v>
      </c>
      <c r="P135" s="10">
        <v>111.62106330800349</v>
      </c>
      <c r="Q135" s="10">
        <v>21.4891349431763</v>
      </c>
      <c r="R135" s="10">
        <v>72.20497060659918</v>
      </c>
      <c r="S135" s="10">
        <v>60.56478574208012</v>
      </c>
      <c r="T135" s="10">
        <v>76.29704256838315</v>
      </c>
      <c r="U135" s="10">
        <v>14.934377678859335</v>
      </c>
      <c r="V135" s="332">
        <v>578.0899615580167</v>
      </c>
      <c r="W135" s="332">
        <v>910.9921882506329</v>
      </c>
      <c r="X135" s="10">
        <v>89.3189926006803</v>
      </c>
      <c r="Y135" s="327">
        <v>1000.3111808513132</v>
      </c>
    </row>
    <row r="136" spans="1:25" ht="15">
      <c r="A136" s="7">
        <v>2016</v>
      </c>
      <c r="B136" s="5" t="s">
        <v>507</v>
      </c>
      <c r="C136" s="5" t="s">
        <v>22</v>
      </c>
      <c r="D136" s="5" t="s">
        <v>26</v>
      </c>
      <c r="E136" s="5" t="s">
        <v>194</v>
      </c>
      <c r="F136" s="5" t="s">
        <v>24</v>
      </c>
      <c r="G136" s="5" t="s">
        <v>31</v>
      </c>
      <c r="H136" s="10">
        <v>7.503769880600147</v>
      </c>
      <c r="I136" s="10">
        <v>0.002079987677908865</v>
      </c>
      <c r="J136" s="332">
        <v>7.505849868278055</v>
      </c>
      <c r="K136" s="10">
        <v>391.6112433664578</v>
      </c>
      <c r="L136" s="10">
        <v>128.6760374466584</v>
      </c>
      <c r="M136" s="332">
        <v>520.2872808131162</v>
      </c>
      <c r="N136" s="10">
        <v>30.044482294259318</v>
      </c>
      <c r="O136" s="10">
        <v>125.34571226843198</v>
      </c>
      <c r="P136" s="10">
        <v>31.930055338201893</v>
      </c>
      <c r="Q136" s="10">
        <v>16.967688157328926</v>
      </c>
      <c r="R136" s="10">
        <v>84.17726740714467</v>
      </c>
      <c r="S136" s="10">
        <v>78.49866912153077</v>
      </c>
      <c r="T136" s="10">
        <v>173.01356394631586</v>
      </c>
      <c r="U136" s="10">
        <v>17.44911714227268</v>
      </c>
      <c r="V136" s="332">
        <v>557.4265556754862</v>
      </c>
      <c r="W136" s="332">
        <v>1085.2196863568804</v>
      </c>
      <c r="X136" s="10">
        <v>105.22157475624041</v>
      </c>
      <c r="Y136" s="327">
        <v>1190.4412611131208</v>
      </c>
    </row>
    <row r="137" spans="1:25" ht="15">
      <c r="A137" s="7">
        <v>2016</v>
      </c>
      <c r="B137" s="5" t="s">
        <v>507</v>
      </c>
      <c r="C137" s="5" t="s">
        <v>22</v>
      </c>
      <c r="D137" s="5" t="s">
        <v>29</v>
      </c>
      <c r="E137" s="5" t="s">
        <v>195</v>
      </c>
      <c r="F137" s="5" t="s">
        <v>24</v>
      </c>
      <c r="G137" s="5" t="s">
        <v>32</v>
      </c>
      <c r="H137" s="10">
        <v>14.042010293117903</v>
      </c>
      <c r="I137" s="10">
        <v>0</v>
      </c>
      <c r="J137" s="332">
        <v>14.042010293117903</v>
      </c>
      <c r="K137" s="10">
        <v>2303.099697970967</v>
      </c>
      <c r="L137" s="10">
        <v>564.3207092715926</v>
      </c>
      <c r="M137" s="332">
        <v>2867.4204072425596</v>
      </c>
      <c r="N137" s="10">
        <v>307.36997536856336</v>
      </c>
      <c r="O137" s="10">
        <v>1511.9905189662638</v>
      </c>
      <c r="P137" s="10">
        <v>296.3969652241569</v>
      </c>
      <c r="Q137" s="10">
        <v>252.7500019879091</v>
      </c>
      <c r="R137" s="10">
        <v>1117.6185657380047</v>
      </c>
      <c r="S137" s="10">
        <v>941.4642238060961</v>
      </c>
      <c r="T137" s="10">
        <v>513.4129374199413</v>
      </c>
      <c r="U137" s="10">
        <v>354.75130055673014</v>
      </c>
      <c r="V137" s="332">
        <v>5295.7544890676645</v>
      </c>
      <c r="W137" s="332">
        <v>8177.216906603341</v>
      </c>
      <c r="X137" s="10">
        <v>795.028375011467</v>
      </c>
      <c r="Y137" s="327">
        <v>8972.245281614809</v>
      </c>
    </row>
    <row r="138" spans="1:25" ht="15">
      <c r="A138" s="7">
        <v>2016</v>
      </c>
      <c r="B138" s="5" t="s">
        <v>507</v>
      </c>
      <c r="C138" s="5" t="s">
        <v>22</v>
      </c>
      <c r="D138" s="5" t="s">
        <v>26</v>
      </c>
      <c r="E138" s="5" t="s">
        <v>196</v>
      </c>
      <c r="F138" s="5" t="s">
        <v>24</v>
      </c>
      <c r="G138" s="5" t="s">
        <v>33</v>
      </c>
      <c r="H138" s="10">
        <v>31.926105751043984</v>
      </c>
      <c r="I138" s="10">
        <v>2.2394249790025103</v>
      </c>
      <c r="J138" s="332">
        <v>34.16553073004649</v>
      </c>
      <c r="K138" s="10">
        <v>1103.047250912352</v>
      </c>
      <c r="L138" s="10">
        <v>133.97792925743863</v>
      </c>
      <c r="M138" s="332">
        <v>1237.0251801697905</v>
      </c>
      <c r="N138" s="10">
        <v>22.54872116387714</v>
      </c>
      <c r="O138" s="10">
        <v>139.67423509587354</v>
      </c>
      <c r="P138" s="10">
        <v>65.13958877397255</v>
      </c>
      <c r="Q138" s="10">
        <v>8.383733783295447</v>
      </c>
      <c r="R138" s="10">
        <v>34.44555336325712</v>
      </c>
      <c r="S138" s="10">
        <v>94.77786753533341</v>
      </c>
      <c r="T138" s="10">
        <v>147.67161756211308</v>
      </c>
      <c r="U138" s="10">
        <v>7.584995066030194</v>
      </c>
      <c r="V138" s="332">
        <v>520.2263123437525</v>
      </c>
      <c r="W138" s="332">
        <v>1791.4170232435893</v>
      </c>
      <c r="X138" s="10">
        <v>172.6244792386708</v>
      </c>
      <c r="Y138" s="327">
        <v>1964.04150248226</v>
      </c>
    </row>
    <row r="139" spans="1:25" ht="15">
      <c r="A139" s="7">
        <v>2016</v>
      </c>
      <c r="B139" s="5" t="s">
        <v>507</v>
      </c>
      <c r="C139" s="5" t="s">
        <v>22</v>
      </c>
      <c r="D139" s="5" t="s">
        <v>29</v>
      </c>
      <c r="E139" s="5" t="s">
        <v>197</v>
      </c>
      <c r="F139" s="5" t="s">
        <v>24</v>
      </c>
      <c r="G139" s="5" t="s">
        <v>34</v>
      </c>
      <c r="H139" s="10">
        <v>0.19064043199162986</v>
      </c>
      <c r="I139" s="10">
        <v>0.2657904240377967</v>
      </c>
      <c r="J139" s="332">
        <v>0.45643085602942657</v>
      </c>
      <c r="K139" s="10">
        <v>2498.4667582548063</v>
      </c>
      <c r="L139" s="10">
        <v>493.5318691768125</v>
      </c>
      <c r="M139" s="332">
        <v>2991.998627431619</v>
      </c>
      <c r="N139" s="10">
        <v>300.97341295851817</v>
      </c>
      <c r="O139" s="10">
        <v>1251.804437977626</v>
      </c>
      <c r="P139" s="10">
        <v>132.44112284594968</v>
      </c>
      <c r="Q139" s="10">
        <v>255.17856277815324</v>
      </c>
      <c r="R139" s="10">
        <v>675.9864306015093</v>
      </c>
      <c r="S139" s="10">
        <v>724.9559987568074</v>
      </c>
      <c r="T139" s="10">
        <v>304.703665640874</v>
      </c>
      <c r="U139" s="10">
        <v>145.72793445245875</v>
      </c>
      <c r="V139" s="332">
        <v>3791.771566011896</v>
      </c>
      <c r="W139" s="332">
        <v>6784.226624299545</v>
      </c>
      <c r="X139" s="10">
        <v>658.2444082652158</v>
      </c>
      <c r="Y139" s="327">
        <v>7442.47103256476</v>
      </c>
    </row>
    <row r="140" spans="1:25" ht="15">
      <c r="A140" s="7">
        <v>2016</v>
      </c>
      <c r="B140" s="5" t="s">
        <v>507</v>
      </c>
      <c r="C140" s="5" t="s">
        <v>22</v>
      </c>
      <c r="D140" s="5" t="s">
        <v>29</v>
      </c>
      <c r="E140" s="5" t="s">
        <v>198</v>
      </c>
      <c r="F140" s="5" t="s">
        <v>24</v>
      </c>
      <c r="G140" s="5" t="s">
        <v>35</v>
      </c>
      <c r="H140" s="10">
        <v>5.188596228437306</v>
      </c>
      <c r="I140" s="10">
        <v>0</v>
      </c>
      <c r="J140" s="332">
        <v>5.188596228437306</v>
      </c>
      <c r="K140" s="10">
        <v>614.3588938028606</v>
      </c>
      <c r="L140" s="10">
        <v>117.9432947841948</v>
      </c>
      <c r="M140" s="332">
        <v>732.3021885870554</v>
      </c>
      <c r="N140" s="10">
        <v>52.20565070379088</v>
      </c>
      <c r="O140" s="10">
        <v>215.77909715771054</v>
      </c>
      <c r="P140" s="10">
        <v>58.711142069781054</v>
      </c>
      <c r="Q140" s="10">
        <v>14.986405217545641</v>
      </c>
      <c r="R140" s="10">
        <v>96.91786039578392</v>
      </c>
      <c r="S140" s="10">
        <v>111.3956699826931</v>
      </c>
      <c r="T140" s="10">
        <v>92.77010771001993</v>
      </c>
      <c r="U140" s="10">
        <v>24.57371955931578</v>
      </c>
      <c r="V140" s="332">
        <v>667.3396527966408</v>
      </c>
      <c r="W140" s="332">
        <v>1404.8304376121337</v>
      </c>
      <c r="X140" s="10">
        <v>136.2195099717306</v>
      </c>
      <c r="Y140" s="327">
        <v>1541.0499475838642</v>
      </c>
    </row>
    <row r="141" spans="1:25" ht="15">
      <c r="A141" s="7">
        <v>2016</v>
      </c>
      <c r="B141" s="5" t="s">
        <v>507</v>
      </c>
      <c r="C141" s="5" t="s">
        <v>22</v>
      </c>
      <c r="D141" s="5" t="s">
        <v>29</v>
      </c>
      <c r="E141" s="5" t="s">
        <v>199</v>
      </c>
      <c r="F141" s="5" t="s">
        <v>24</v>
      </c>
      <c r="G141" s="5" t="s">
        <v>36</v>
      </c>
      <c r="H141" s="10">
        <v>7.033051951482977</v>
      </c>
      <c r="I141" s="10">
        <v>0</v>
      </c>
      <c r="J141" s="332">
        <v>7.033051951482977</v>
      </c>
      <c r="K141" s="10">
        <v>1163.0073673714828</v>
      </c>
      <c r="L141" s="10">
        <v>184.50953637746338</v>
      </c>
      <c r="M141" s="332">
        <v>1347.516903748946</v>
      </c>
      <c r="N141" s="10">
        <v>98.04189242169775</v>
      </c>
      <c r="O141" s="10">
        <v>350.23878471387286</v>
      </c>
      <c r="P141" s="10">
        <v>58.12633231781121</v>
      </c>
      <c r="Q141" s="10">
        <v>55.34949009840178</v>
      </c>
      <c r="R141" s="10">
        <v>301.9962911858766</v>
      </c>
      <c r="S141" s="10">
        <v>277.4476530398869</v>
      </c>
      <c r="T141" s="10">
        <v>302.04571741506095</v>
      </c>
      <c r="U141" s="10">
        <v>59.29244076547592</v>
      </c>
      <c r="V141" s="332">
        <v>1502.5386019580842</v>
      </c>
      <c r="W141" s="332">
        <v>2857.0885576585133</v>
      </c>
      <c r="X141" s="10">
        <v>276.63985151754963</v>
      </c>
      <c r="Y141" s="327">
        <v>3133.728409176063</v>
      </c>
    </row>
    <row r="142" spans="1:25" ht="15">
      <c r="A142" s="7">
        <v>2016</v>
      </c>
      <c r="B142" s="5" t="s">
        <v>507</v>
      </c>
      <c r="C142" s="5" t="s">
        <v>37</v>
      </c>
      <c r="D142" s="5" t="s">
        <v>38</v>
      </c>
      <c r="E142" s="5" t="s">
        <v>200</v>
      </c>
      <c r="F142" s="5" t="s">
        <v>39</v>
      </c>
      <c r="G142" s="5" t="s">
        <v>40</v>
      </c>
      <c r="H142" s="10">
        <v>50.7697331480103</v>
      </c>
      <c r="I142" s="10">
        <v>113.46083143518231</v>
      </c>
      <c r="J142" s="332">
        <v>164.23056458319263</v>
      </c>
      <c r="K142" s="10">
        <v>25.029812195878804</v>
      </c>
      <c r="L142" s="10">
        <v>0.757081415407302</v>
      </c>
      <c r="M142" s="332">
        <v>25.786893611286107</v>
      </c>
      <c r="N142" s="10">
        <v>31.457791193380224</v>
      </c>
      <c r="O142" s="10">
        <v>31.59231651780635</v>
      </c>
      <c r="P142" s="10">
        <v>5.912096217000096</v>
      </c>
      <c r="Q142" s="10">
        <v>3.541741247216831</v>
      </c>
      <c r="R142" s="10">
        <v>5.381319032321579</v>
      </c>
      <c r="S142" s="10">
        <v>31.617799425478992</v>
      </c>
      <c r="T142" s="10">
        <v>89.99349551028752</v>
      </c>
      <c r="U142" s="10">
        <v>3.142718654051889</v>
      </c>
      <c r="V142" s="332">
        <v>202.63927779754349</v>
      </c>
      <c r="W142" s="332">
        <v>392.6567359920222</v>
      </c>
      <c r="X142" s="10">
        <v>39.31255347308101</v>
      </c>
      <c r="Y142" s="327">
        <v>431.9692894651032</v>
      </c>
    </row>
    <row r="143" spans="1:25" ht="15">
      <c r="A143" s="7">
        <v>2016</v>
      </c>
      <c r="B143" s="5" t="s">
        <v>507</v>
      </c>
      <c r="C143" s="5" t="s">
        <v>37</v>
      </c>
      <c r="D143" s="5" t="s">
        <v>38</v>
      </c>
      <c r="E143" s="5" t="s">
        <v>201</v>
      </c>
      <c r="F143" s="5" t="s">
        <v>39</v>
      </c>
      <c r="G143" s="5" t="s">
        <v>41</v>
      </c>
      <c r="H143" s="10">
        <v>28.85554795490095</v>
      </c>
      <c r="I143" s="10">
        <v>48.262603816789635</v>
      </c>
      <c r="J143" s="332">
        <v>77.11815177169058</v>
      </c>
      <c r="K143" s="10">
        <v>44.743570397177244</v>
      </c>
      <c r="L143" s="10">
        <v>27.05508918679405</v>
      </c>
      <c r="M143" s="332">
        <v>71.7986595839713</v>
      </c>
      <c r="N143" s="10">
        <v>34.857650588868275</v>
      </c>
      <c r="O143" s="10">
        <v>333.54996211233214</v>
      </c>
      <c r="P143" s="10">
        <v>25.318153355279208</v>
      </c>
      <c r="Q143" s="10">
        <v>23.199513919286176</v>
      </c>
      <c r="R143" s="10">
        <v>38.963757894863335</v>
      </c>
      <c r="S143" s="10">
        <v>82.81854566948358</v>
      </c>
      <c r="T143" s="10">
        <v>109.76415141130452</v>
      </c>
      <c r="U143" s="10">
        <v>14.497783084486478</v>
      </c>
      <c r="V143" s="332">
        <v>662.9695180359038</v>
      </c>
      <c r="W143" s="332">
        <v>811.8863293915657</v>
      </c>
      <c r="X143" s="10">
        <v>80.77656728461848</v>
      </c>
      <c r="Y143" s="327">
        <v>892.6628966761842</v>
      </c>
    </row>
    <row r="144" spans="1:25" ht="15">
      <c r="A144" s="7">
        <v>2016</v>
      </c>
      <c r="B144" s="5" t="s">
        <v>507</v>
      </c>
      <c r="C144" s="5" t="s">
        <v>37</v>
      </c>
      <c r="D144" s="5" t="s">
        <v>38</v>
      </c>
      <c r="E144" s="5" t="s">
        <v>202</v>
      </c>
      <c r="F144" s="5" t="s">
        <v>39</v>
      </c>
      <c r="G144" s="5" t="s">
        <v>42</v>
      </c>
      <c r="H144" s="10">
        <v>21.87251563772343</v>
      </c>
      <c r="I144" s="10">
        <v>626.839605501662</v>
      </c>
      <c r="J144" s="332">
        <v>648.7121211393854</v>
      </c>
      <c r="K144" s="10">
        <v>23.11151408106699</v>
      </c>
      <c r="L144" s="10">
        <v>9.708729784521582</v>
      </c>
      <c r="M144" s="332">
        <v>32.82024386558857</v>
      </c>
      <c r="N144" s="10">
        <v>21.0743307750753</v>
      </c>
      <c r="O144" s="10">
        <v>94.69262634942243</v>
      </c>
      <c r="P144" s="10">
        <v>14.189276097919267</v>
      </c>
      <c r="Q144" s="10">
        <v>11.044258183467843</v>
      </c>
      <c r="R144" s="10">
        <v>15.9408817075013</v>
      </c>
      <c r="S144" s="10">
        <v>87.60988389833479</v>
      </c>
      <c r="T144" s="10">
        <v>54.67116134135542</v>
      </c>
      <c r="U144" s="10">
        <v>8.1385546375158</v>
      </c>
      <c r="V144" s="332">
        <v>307.36097299059213</v>
      </c>
      <c r="W144" s="332">
        <v>988.8933379955661</v>
      </c>
      <c r="X144" s="10">
        <v>98.85292494882361</v>
      </c>
      <c r="Y144" s="327">
        <v>1087.7462629443896</v>
      </c>
    </row>
    <row r="145" spans="1:25" ht="15">
      <c r="A145" s="7">
        <v>2016</v>
      </c>
      <c r="B145" s="5" t="s">
        <v>507</v>
      </c>
      <c r="C145" s="5" t="s">
        <v>37</v>
      </c>
      <c r="D145" s="5" t="s">
        <v>38</v>
      </c>
      <c r="E145" s="5" t="s">
        <v>203</v>
      </c>
      <c r="F145" s="5" t="s">
        <v>39</v>
      </c>
      <c r="G145" s="5" t="s">
        <v>43</v>
      </c>
      <c r="H145" s="10">
        <v>25.835350890469083</v>
      </c>
      <c r="I145" s="10">
        <v>117.26734034552179</v>
      </c>
      <c r="J145" s="332">
        <v>143.10269123599087</v>
      </c>
      <c r="K145" s="10">
        <v>6.545924069022621</v>
      </c>
      <c r="L145" s="10">
        <v>10.370623608953531</v>
      </c>
      <c r="M145" s="332">
        <v>16.91654767797615</v>
      </c>
      <c r="N145" s="10">
        <v>7.438466672696276</v>
      </c>
      <c r="O145" s="10">
        <v>34.281353591586935</v>
      </c>
      <c r="P145" s="10">
        <v>5.660754369159025</v>
      </c>
      <c r="Q145" s="10">
        <v>4.364673536349717</v>
      </c>
      <c r="R145" s="10">
        <v>7.611377740877207</v>
      </c>
      <c r="S145" s="10">
        <v>26.484764827854637</v>
      </c>
      <c r="T145" s="10">
        <v>44.73370385203167</v>
      </c>
      <c r="U145" s="10">
        <v>3.9712041521375503</v>
      </c>
      <c r="V145" s="332">
        <v>134.546298742693</v>
      </c>
      <c r="W145" s="332">
        <v>294.56553765666</v>
      </c>
      <c r="X145" s="10">
        <v>29.447551682783104</v>
      </c>
      <c r="Y145" s="327">
        <v>324.0130893394431</v>
      </c>
    </row>
    <row r="146" spans="1:25" ht="15">
      <c r="A146" s="7">
        <v>2016</v>
      </c>
      <c r="B146" s="5" t="s">
        <v>507</v>
      </c>
      <c r="C146" s="5" t="s">
        <v>37</v>
      </c>
      <c r="D146" s="5" t="s">
        <v>38</v>
      </c>
      <c r="E146" s="5" t="s">
        <v>204</v>
      </c>
      <c r="F146" s="5" t="s">
        <v>39</v>
      </c>
      <c r="G146" s="5" t="s">
        <v>44</v>
      </c>
      <c r="H146" s="10">
        <v>27.827007357995015</v>
      </c>
      <c r="I146" s="10">
        <v>71.4517371681457</v>
      </c>
      <c r="J146" s="332">
        <v>99.27874452614071</v>
      </c>
      <c r="K146" s="10">
        <v>2.1008557857741295</v>
      </c>
      <c r="L146" s="10">
        <v>17.035187691423815</v>
      </c>
      <c r="M146" s="332">
        <v>19.136043477197944</v>
      </c>
      <c r="N146" s="10">
        <v>9.724868624987128</v>
      </c>
      <c r="O146" s="10">
        <v>43.444928479369985</v>
      </c>
      <c r="P146" s="10">
        <v>9.214084339756932</v>
      </c>
      <c r="Q146" s="10">
        <v>7.663889578818188</v>
      </c>
      <c r="R146" s="10">
        <v>12.378453076061252</v>
      </c>
      <c r="S146" s="10">
        <v>29.222157201772365</v>
      </c>
      <c r="T146" s="10">
        <v>56.44607686467973</v>
      </c>
      <c r="U146" s="10">
        <v>5.181419274194832</v>
      </c>
      <c r="V146" s="332">
        <v>173.27587743964042</v>
      </c>
      <c r="W146" s="332">
        <v>291.6906654429791</v>
      </c>
      <c r="X146" s="10">
        <v>29.07238429830325</v>
      </c>
      <c r="Y146" s="327">
        <v>320.7630497412823</v>
      </c>
    </row>
    <row r="147" spans="1:25" ht="15">
      <c r="A147" s="7">
        <v>2016</v>
      </c>
      <c r="B147" s="5" t="s">
        <v>507</v>
      </c>
      <c r="C147" s="5" t="s">
        <v>37</v>
      </c>
      <c r="D147" s="5" t="s">
        <v>38</v>
      </c>
      <c r="E147" s="5" t="s">
        <v>205</v>
      </c>
      <c r="F147" s="5" t="s">
        <v>39</v>
      </c>
      <c r="G147" s="5" t="s">
        <v>45</v>
      </c>
      <c r="H147" s="10">
        <v>20.64589688785975</v>
      </c>
      <c r="I147" s="10">
        <v>267.6582994991753</v>
      </c>
      <c r="J147" s="332">
        <v>288.30419638703506</v>
      </c>
      <c r="K147" s="10">
        <v>3.324896837254081</v>
      </c>
      <c r="L147" s="10">
        <v>13.435195473749856</v>
      </c>
      <c r="M147" s="332">
        <v>16.760092311003937</v>
      </c>
      <c r="N147" s="10">
        <v>8.73265542344371</v>
      </c>
      <c r="O147" s="10">
        <v>51.5233171541649</v>
      </c>
      <c r="P147" s="10">
        <v>6.535712810475806</v>
      </c>
      <c r="Q147" s="10">
        <v>4.682710188675937</v>
      </c>
      <c r="R147" s="10">
        <v>10.911501840609553</v>
      </c>
      <c r="S147" s="10">
        <v>40.120244585148825</v>
      </c>
      <c r="T147" s="10">
        <v>18.895545493188365</v>
      </c>
      <c r="U147" s="10">
        <v>5.103627798087904</v>
      </c>
      <c r="V147" s="332">
        <v>146.505315293795</v>
      </c>
      <c r="W147" s="332">
        <v>451.569603991834</v>
      </c>
      <c r="X147" s="10">
        <v>45.2275544577056</v>
      </c>
      <c r="Y147" s="327">
        <v>496.7971584495396</v>
      </c>
    </row>
    <row r="148" spans="1:25" ht="15">
      <c r="A148" s="7">
        <v>2016</v>
      </c>
      <c r="B148" s="5" t="s">
        <v>507</v>
      </c>
      <c r="C148" s="5" t="s">
        <v>46</v>
      </c>
      <c r="D148" s="5" t="s">
        <v>47</v>
      </c>
      <c r="E148" s="5" t="s">
        <v>206</v>
      </c>
      <c r="F148" s="5" t="s">
        <v>48</v>
      </c>
      <c r="G148" s="5" t="s">
        <v>49</v>
      </c>
      <c r="H148" s="10">
        <v>7.328399806174793</v>
      </c>
      <c r="I148" s="10">
        <v>5.32358407246496</v>
      </c>
      <c r="J148" s="332">
        <v>12.651983878639752</v>
      </c>
      <c r="K148" s="10">
        <v>2.145745012669006</v>
      </c>
      <c r="L148" s="10">
        <v>1.9588211027712692</v>
      </c>
      <c r="M148" s="332">
        <v>4.104566115440275</v>
      </c>
      <c r="N148" s="10">
        <v>2.5110596196768107</v>
      </c>
      <c r="O148" s="10">
        <v>4.395344943412018</v>
      </c>
      <c r="P148" s="10">
        <v>5.888145993300329</v>
      </c>
      <c r="Q148" s="10">
        <v>0.9627995655094145</v>
      </c>
      <c r="R148" s="10">
        <v>2.7170015870848276</v>
      </c>
      <c r="S148" s="10">
        <v>4.1119615121773965</v>
      </c>
      <c r="T148" s="10">
        <v>11.369678140927615</v>
      </c>
      <c r="U148" s="10">
        <v>1.3097478888651979</v>
      </c>
      <c r="V148" s="332">
        <v>33.26573925095361</v>
      </c>
      <c r="W148" s="332">
        <v>50.02228924503364</v>
      </c>
      <c r="X148" s="10">
        <v>4.97723805439254</v>
      </c>
      <c r="Y148" s="327">
        <v>54.99952729942618</v>
      </c>
    </row>
    <row r="149" spans="1:25" ht="15">
      <c r="A149" s="7">
        <v>2016</v>
      </c>
      <c r="B149" s="5" t="s">
        <v>507</v>
      </c>
      <c r="C149" s="5" t="s">
        <v>46</v>
      </c>
      <c r="D149" s="5" t="s">
        <v>47</v>
      </c>
      <c r="E149" s="5" t="s">
        <v>207</v>
      </c>
      <c r="F149" s="5" t="s">
        <v>48</v>
      </c>
      <c r="G149" s="5" t="s">
        <v>50</v>
      </c>
      <c r="H149" s="10">
        <v>17.6333215507732</v>
      </c>
      <c r="I149" s="10">
        <v>5.530419730526972</v>
      </c>
      <c r="J149" s="332">
        <v>23.163741281300172</v>
      </c>
      <c r="K149" s="10">
        <v>4.525693019197412</v>
      </c>
      <c r="L149" s="10">
        <v>2.8486507442456244</v>
      </c>
      <c r="M149" s="332">
        <v>7.374343763443036</v>
      </c>
      <c r="N149" s="10">
        <v>1.352759770950852</v>
      </c>
      <c r="O149" s="10">
        <v>7.1098106351613195</v>
      </c>
      <c r="P149" s="10">
        <v>1.3615667841803962</v>
      </c>
      <c r="Q149" s="10">
        <v>0.7733439296506625</v>
      </c>
      <c r="R149" s="10">
        <v>2.409724597018069</v>
      </c>
      <c r="S149" s="10">
        <v>6.134231054687837</v>
      </c>
      <c r="T149" s="10">
        <v>34.14468488188798</v>
      </c>
      <c r="U149" s="10">
        <v>0.8886223728644529</v>
      </c>
      <c r="V149" s="332">
        <v>54.17474402640158</v>
      </c>
      <c r="W149" s="332">
        <v>84.71282907114478</v>
      </c>
      <c r="X149" s="10">
        <v>8.475065415183527</v>
      </c>
      <c r="Y149" s="327">
        <v>93.1878944863283</v>
      </c>
    </row>
    <row r="150" spans="1:25" ht="15">
      <c r="A150" s="7">
        <v>2016</v>
      </c>
      <c r="B150" s="5" t="s">
        <v>507</v>
      </c>
      <c r="C150" s="5" t="s">
        <v>46</v>
      </c>
      <c r="D150" s="5" t="s">
        <v>51</v>
      </c>
      <c r="E150" s="5" t="s">
        <v>208</v>
      </c>
      <c r="F150" s="5" t="s">
        <v>48</v>
      </c>
      <c r="G150" s="5" t="s">
        <v>52</v>
      </c>
      <c r="H150" s="10">
        <v>27.555213980200737</v>
      </c>
      <c r="I150" s="10">
        <v>11.62433284092374</v>
      </c>
      <c r="J150" s="332">
        <v>39.179546821124475</v>
      </c>
      <c r="K150" s="10">
        <v>42.32334755401176</v>
      </c>
      <c r="L150" s="10">
        <v>9.755447248137116</v>
      </c>
      <c r="M150" s="332">
        <v>52.07879480214888</v>
      </c>
      <c r="N150" s="10">
        <v>37.749044695910094</v>
      </c>
      <c r="O150" s="10">
        <v>135.74766235751446</v>
      </c>
      <c r="P150" s="10">
        <v>12.628221342624334</v>
      </c>
      <c r="Q150" s="10">
        <v>18.796956178946587</v>
      </c>
      <c r="R150" s="10">
        <v>38.59415649866727</v>
      </c>
      <c r="S150" s="10">
        <v>49.669063720225324</v>
      </c>
      <c r="T150" s="10">
        <v>64.22762442932161</v>
      </c>
      <c r="U150" s="10">
        <v>15.062227716976041</v>
      </c>
      <c r="V150" s="332">
        <v>372.47495694018573</v>
      </c>
      <c r="W150" s="332">
        <v>463.7332985634591</v>
      </c>
      <c r="X150" s="10">
        <v>45.9232741688979</v>
      </c>
      <c r="Y150" s="327">
        <v>509.65657273235695</v>
      </c>
    </row>
    <row r="151" spans="1:25" ht="15">
      <c r="A151" s="7">
        <v>2016</v>
      </c>
      <c r="B151" s="5" t="s">
        <v>507</v>
      </c>
      <c r="C151" s="5" t="s">
        <v>46</v>
      </c>
      <c r="D151" s="5" t="s">
        <v>51</v>
      </c>
      <c r="E151" s="5" t="s">
        <v>209</v>
      </c>
      <c r="F151" s="5" t="s">
        <v>48</v>
      </c>
      <c r="G151" s="5" t="s">
        <v>53</v>
      </c>
      <c r="H151" s="10">
        <v>16.229582088231208</v>
      </c>
      <c r="I151" s="10">
        <v>74.39487722285166</v>
      </c>
      <c r="J151" s="332">
        <v>90.62445931108287</v>
      </c>
      <c r="K151" s="10">
        <v>44.19862173153</v>
      </c>
      <c r="L151" s="10">
        <v>3.1386485326019122</v>
      </c>
      <c r="M151" s="332">
        <v>47.33727026413191</v>
      </c>
      <c r="N151" s="10">
        <v>35.40762145658377</v>
      </c>
      <c r="O151" s="10">
        <v>33.36619715545917</v>
      </c>
      <c r="P151" s="10">
        <v>8.191673260497776</v>
      </c>
      <c r="Q151" s="10">
        <v>6.422833442631236</v>
      </c>
      <c r="R151" s="10">
        <v>18.847196389822006</v>
      </c>
      <c r="S151" s="10">
        <v>48.72152702033728</v>
      </c>
      <c r="T151" s="10">
        <v>59.84241919039022</v>
      </c>
      <c r="U151" s="10">
        <v>6.263200131938008</v>
      </c>
      <c r="V151" s="332">
        <v>217.06266804765946</v>
      </c>
      <c r="W151" s="332">
        <v>355.02439762287423</v>
      </c>
      <c r="X151" s="10">
        <v>35.11161943718268</v>
      </c>
      <c r="Y151" s="327">
        <v>390.13601706005693</v>
      </c>
    </row>
    <row r="152" spans="1:25" ht="15">
      <c r="A152" s="7">
        <v>2016</v>
      </c>
      <c r="B152" s="5" t="s">
        <v>507</v>
      </c>
      <c r="C152" s="5" t="s">
        <v>46</v>
      </c>
      <c r="D152" s="5" t="s">
        <v>51</v>
      </c>
      <c r="E152" s="5" t="s">
        <v>210</v>
      </c>
      <c r="F152" s="5" t="s">
        <v>48</v>
      </c>
      <c r="G152" s="5" t="s">
        <v>54</v>
      </c>
      <c r="H152" s="10">
        <v>13.68829782710411</v>
      </c>
      <c r="I152" s="10">
        <v>16.699637522319758</v>
      </c>
      <c r="J152" s="332">
        <v>30.38793534942387</v>
      </c>
      <c r="K152" s="10">
        <v>5.802222849195678</v>
      </c>
      <c r="L152" s="10">
        <v>7.089605660052858</v>
      </c>
      <c r="M152" s="332">
        <v>12.891828509248537</v>
      </c>
      <c r="N152" s="10">
        <v>8.701460558127934</v>
      </c>
      <c r="O152" s="10">
        <v>45.66673011132917</v>
      </c>
      <c r="P152" s="10">
        <v>3.5399325324341917</v>
      </c>
      <c r="Q152" s="10">
        <v>2.4691234586709276</v>
      </c>
      <c r="R152" s="10">
        <v>12.502152538924788</v>
      </c>
      <c r="S152" s="10">
        <v>13.681713732658363</v>
      </c>
      <c r="T152" s="10">
        <v>21.932912986549773</v>
      </c>
      <c r="U152" s="10">
        <v>2.9010442581513898</v>
      </c>
      <c r="V152" s="332">
        <v>111.39507017684653</v>
      </c>
      <c r="W152" s="332">
        <v>154.67483403551893</v>
      </c>
      <c r="X152" s="10">
        <v>15.442742612375765</v>
      </c>
      <c r="Y152" s="327">
        <v>170.11757664789468</v>
      </c>
    </row>
    <row r="153" spans="1:25" ht="15">
      <c r="A153" s="7">
        <v>2016</v>
      </c>
      <c r="B153" s="5" t="s">
        <v>507</v>
      </c>
      <c r="C153" s="5" t="s">
        <v>46</v>
      </c>
      <c r="D153" s="5" t="s">
        <v>51</v>
      </c>
      <c r="E153" s="5" t="s">
        <v>211</v>
      </c>
      <c r="F153" s="5" t="s">
        <v>48</v>
      </c>
      <c r="G153" s="5" t="s">
        <v>55</v>
      </c>
      <c r="H153" s="10">
        <v>24.273820159517616</v>
      </c>
      <c r="I153" s="10">
        <v>463.1984386146491</v>
      </c>
      <c r="J153" s="332">
        <v>487.47225877416673</v>
      </c>
      <c r="K153" s="10">
        <v>0.4908112043711247</v>
      </c>
      <c r="L153" s="10">
        <v>14.371738146373419</v>
      </c>
      <c r="M153" s="332">
        <v>14.862549350744544</v>
      </c>
      <c r="N153" s="10">
        <v>8.088035951878503</v>
      </c>
      <c r="O153" s="10">
        <v>13.783820482444487</v>
      </c>
      <c r="P153" s="10">
        <v>4.139466273639514</v>
      </c>
      <c r="Q153" s="10">
        <v>2.199796904621826</v>
      </c>
      <c r="R153" s="10">
        <v>8.65379591696036</v>
      </c>
      <c r="S153" s="10">
        <v>46.43051001840191</v>
      </c>
      <c r="T153" s="10">
        <v>26.216105173284706</v>
      </c>
      <c r="U153" s="10">
        <v>3.675339136230773</v>
      </c>
      <c r="V153" s="332">
        <v>113.18686985746207</v>
      </c>
      <c r="W153" s="332">
        <v>615.5216779823734</v>
      </c>
      <c r="X153" s="10">
        <v>61.71484802665037</v>
      </c>
      <c r="Y153" s="327">
        <v>677.2365260090237</v>
      </c>
    </row>
    <row r="154" spans="1:25" ht="15">
      <c r="A154" s="7">
        <v>2016</v>
      </c>
      <c r="B154" s="5" t="s">
        <v>507</v>
      </c>
      <c r="C154" s="5" t="s">
        <v>56</v>
      </c>
      <c r="D154" s="5" t="s">
        <v>57</v>
      </c>
      <c r="E154" s="5" t="s">
        <v>212</v>
      </c>
      <c r="F154" s="5" t="s">
        <v>58</v>
      </c>
      <c r="G154" s="5" t="s">
        <v>59</v>
      </c>
      <c r="H154" s="10">
        <v>26.81522063506318</v>
      </c>
      <c r="I154" s="10">
        <v>48.275896476037865</v>
      </c>
      <c r="J154" s="332">
        <v>75.09111711110104</v>
      </c>
      <c r="K154" s="10">
        <v>17.277225439094103</v>
      </c>
      <c r="L154" s="10">
        <v>33.372635690870794</v>
      </c>
      <c r="M154" s="332">
        <v>50.6498611299649</v>
      </c>
      <c r="N154" s="10">
        <v>300.44767706383567</v>
      </c>
      <c r="O154" s="10">
        <v>39.88064749785947</v>
      </c>
      <c r="P154" s="10">
        <v>9.367423076954157</v>
      </c>
      <c r="Q154" s="10">
        <v>11.406923335804287</v>
      </c>
      <c r="R154" s="10">
        <v>18.902860364522173</v>
      </c>
      <c r="S154" s="10">
        <v>53.22953540948887</v>
      </c>
      <c r="T154" s="10">
        <v>45.01184955749527</v>
      </c>
      <c r="U154" s="10">
        <v>8.179468389607162</v>
      </c>
      <c r="V154" s="332">
        <v>486.426384695567</v>
      </c>
      <c r="W154" s="332">
        <v>612.1673629366329</v>
      </c>
      <c r="X154" s="10">
        <v>61.20127225477137</v>
      </c>
      <c r="Y154" s="327">
        <v>673.3686351914043</v>
      </c>
    </row>
    <row r="155" spans="1:25" ht="15">
      <c r="A155" s="7">
        <v>2016</v>
      </c>
      <c r="B155" s="5" t="s">
        <v>507</v>
      </c>
      <c r="C155" s="5" t="s">
        <v>56</v>
      </c>
      <c r="D155" s="5" t="s">
        <v>60</v>
      </c>
      <c r="E155" s="5" t="s">
        <v>213</v>
      </c>
      <c r="F155" s="5" t="s">
        <v>58</v>
      </c>
      <c r="G155" s="5" t="s">
        <v>61</v>
      </c>
      <c r="H155" s="10">
        <v>16.850356351904193</v>
      </c>
      <c r="I155" s="10">
        <v>58.11352672363186</v>
      </c>
      <c r="J155" s="332">
        <v>74.96388307553605</v>
      </c>
      <c r="K155" s="10">
        <v>2.346572414968237</v>
      </c>
      <c r="L155" s="10">
        <v>8.179057088250298</v>
      </c>
      <c r="M155" s="332">
        <v>10.525629503218536</v>
      </c>
      <c r="N155" s="10">
        <v>54.725469605949364</v>
      </c>
      <c r="O155" s="10">
        <v>8.969929970344436</v>
      </c>
      <c r="P155" s="10">
        <v>2.4840387509159334</v>
      </c>
      <c r="Q155" s="10">
        <v>1.4030053579482704</v>
      </c>
      <c r="R155" s="10">
        <v>3.4186936247778186</v>
      </c>
      <c r="S155" s="10">
        <v>10.864343184126954</v>
      </c>
      <c r="T155" s="10">
        <v>13.68028264922997</v>
      </c>
      <c r="U155" s="10">
        <v>1.9530854067395835</v>
      </c>
      <c r="V155" s="332">
        <v>97.49884855003233</v>
      </c>
      <c r="W155" s="332">
        <v>182.98836112878692</v>
      </c>
      <c r="X155" s="10">
        <v>18.397570629582788</v>
      </c>
      <c r="Y155" s="327">
        <v>201.3859317583697</v>
      </c>
    </row>
    <row r="156" spans="1:25" ht="15">
      <c r="A156" s="7">
        <v>2016</v>
      </c>
      <c r="B156" s="5" t="s">
        <v>507</v>
      </c>
      <c r="C156" s="5" t="s">
        <v>56</v>
      </c>
      <c r="D156" s="5" t="s">
        <v>47</v>
      </c>
      <c r="E156" s="5" t="s">
        <v>214</v>
      </c>
      <c r="F156" s="5" t="s">
        <v>58</v>
      </c>
      <c r="G156" s="5" t="s">
        <v>62</v>
      </c>
      <c r="H156" s="10">
        <v>3.569973681368061</v>
      </c>
      <c r="I156" s="10">
        <v>0</v>
      </c>
      <c r="J156" s="332">
        <v>3.569973681368061</v>
      </c>
      <c r="K156" s="10">
        <v>6.597594335247788</v>
      </c>
      <c r="L156" s="10">
        <v>2.7159703533325557</v>
      </c>
      <c r="M156" s="332">
        <v>9.313564688580342</v>
      </c>
      <c r="N156" s="10">
        <v>5.358905644695226</v>
      </c>
      <c r="O156" s="10">
        <v>18.46007398073173</v>
      </c>
      <c r="P156" s="10">
        <v>2.353513085480467</v>
      </c>
      <c r="Q156" s="10">
        <v>2.321587916695884</v>
      </c>
      <c r="R156" s="10">
        <v>7.7777421795139965</v>
      </c>
      <c r="S156" s="10">
        <v>9.672248881933827</v>
      </c>
      <c r="T156" s="10">
        <v>30.679568454369956</v>
      </c>
      <c r="U156" s="10">
        <v>1.8418598128046</v>
      </c>
      <c r="V156" s="332">
        <v>78.46549995622568</v>
      </c>
      <c r="W156" s="332">
        <v>91.34903832617408</v>
      </c>
      <c r="X156" s="10">
        <v>9.00332896472144</v>
      </c>
      <c r="Y156" s="327">
        <v>100.35236729089553</v>
      </c>
    </row>
    <row r="157" spans="1:25" ht="15">
      <c r="A157" s="7">
        <v>2016</v>
      </c>
      <c r="B157" s="5" t="s">
        <v>507</v>
      </c>
      <c r="C157" s="5" t="s">
        <v>56</v>
      </c>
      <c r="D157" s="5" t="s">
        <v>63</v>
      </c>
      <c r="E157" s="5" t="s">
        <v>215</v>
      </c>
      <c r="F157" s="5" t="s">
        <v>58</v>
      </c>
      <c r="G157" s="5" t="s">
        <v>64</v>
      </c>
      <c r="H157" s="10">
        <v>43.8661672586525</v>
      </c>
      <c r="I157" s="10">
        <v>210.83166166427984</v>
      </c>
      <c r="J157" s="332">
        <v>254.69782892293233</v>
      </c>
      <c r="K157" s="10">
        <v>11.165210779103408</v>
      </c>
      <c r="L157" s="10">
        <v>8.407900965350395</v>
      </c>
      <c r="M157" s="332">
        <v>19.573111744453804</v>
      </c>
      <c r="N157" s="10">
        <v>7.849154093605738</v>
      </c>
      <c r="O157" s="10">
        <v>50.27454226849297</v>
      </c>
      <c r="P157" s="10">
        <v>6.805082848041448</v>
      </c>
      <c r="Q157" s="10">
        <v>4.5473835909332525</v>
      </c>
      <c r="R157" s="10">
        <v>15.370328255982676</v>
      </c>
      <c r="S157" s="10">
        <v>32.397286766490865</v>
      </c>
      <c r="T157" s="10">
        <v>30.272523813736264</v>
      </c>
      <c r="U157" s="10">
        <v>5.591490604626853</v>
      </c>
      <c r="V157" s="332">
        <v>153.10779224191006</v>
      </c>
      <c r="W157" s="332">
        <v>427.3787329092962</v>
      </c>
      <c r="X157" s="10">
        <v>42.89902393443948</v>
      </c>
      <c r="Y157" s="327">
        <v>470.2777568437357</v>
      </c>
    </row>
    <row r="158" spans="1:25" ht="15">
      <c r="A158" s="7">
        <v>2016</v>
      </c>
      <c r="B158" s="5" t="s">
        <v>507</v>
      </c>
      <c r="C158" s="5" t="s">
        <v>56</v>
      </c>
      <c r="D158" s="5" t="s">
        <v>47</v>
      </c>
      <c r="E158" s="5" t="s">
        <v>216</v>
      </c>
      <c r="F158" s="5" t="s">
        <v>58</v>
      </c>
      <c r="G158" s="5" t="s">
        <v>65</v>
      </c>
      <c r="H158" s="10">
        <v>27.623327463219116</v>
      </c>
      <c r="I158" s="10">
        <v>12.773676886935823</v>
      </c>
      <c r="J158" s="332">
        <v>40.39700435015494</v>
      </c>
      <c r="K158" s="10">
        <v>3.8046043176365645</v>
      </c>
      <c r="L158" s="10">
        <v>12.930018593815488</v>
      </c>
      <c r="M158" s="332">
        <v>16.734622911452053</v>
      </c>
      <c r="N158" s="10">
        <v>6.78106648263085</v>
      </c>
      <c r="O158" s="10">
        <v>31.58039727300656</v>
      </c>
      <c r="P158" s="10">
        <v>8.099885196883214</v>
      </c>
      <c r="Q158" s="10">
        <v>6.157487775503494</v>
      </c>
      <c r="R158" s="10">
        <v>15.796481803091725</v>
      </c>
      <c r="S158" s="10">
        <v>16.571204903936966</v>
      </c>
      <c r="T158" s="10">
        <v>23.070176389046054</v>
      </c>
      <c r="U158" s="10">
        <v>7.031205061948686</v>
      </c>
      <c r="V158" s="332">
        <v>115.08790488604755</v>
      </c>
      <c r="W158" s="332">
        <v>172.21953214765455</v>
      </c>
      <c r="X158" s="10">
        <v>17.171442121123135</v>
      </c>
      <c r="Y158" s="327">
        <v>189.39097426877768</v>
      </c>
    </row>
    <row r="159" spans="1:25" ht="15">
      <c r="A159" s="7">
        <v>2016</v>
      </c>
      <c r="B159" s="5" t="s">
        <v>507</v>
      </c>
      <c r="C159" s="5" t="s">
        <v>56</v>
      </c>
      <c r="D159" s="5" t="s">
        <v>47</v>
      </c>
      <c r="E159" s="5" t="s">
        <v>217</v>
      </c>
      <c r="F159" s="5" t="s">
        <v>58</v>
      </c>
      <c r="G159" s="5" t="s">
        <v>66</v>
      </c>
      <c r="H159" s="10">
        <v>58.16437228544581</v>
      </c>
      <c r="I159" s="10">
        <v>5.037783403454973</v>
      </c>
      <c r="J159" s="332">
        <v>63.20215568890078</v>
      </c>
      <c r="K159" s="10">
        <v>5.312679442364034</v>
      </c>
      <c r="L159" s="10">
        <v>8.89594703222051</v>
      </c>
      <c r="M159" s="332">
        <v>14.208626474584545</v>
      </c>
      <c r="N159" s="10">
        <v>2.7385957322465537</v>
      </c>
      <c r="O159" s="10">
        <v>15.869558879827576</v>
      </c>
      <c r="P159" s="10">
        <v>2.3017149449216814</v>
      </c>
      <c r="Q159" s="10">
        <v>1.5415471473434754</v>
      </c>
      <c r="R159" s="10">
        <v>6.026131041098961</v>
      </c>
      <c r="S159" s="10">
        <v>9.416010852543671</v>
      </c>
      <c r="T159" s="10">
        <v>29.349980426861492</v>
      </c>
      <c r="U159" s="10">
        <v>2.248386894460308</v>
      </c>
      <c r="V159" s="332">
        <v>69.49192591930372</v>
      </c>
      <c r="W159" s="332">
        <v>146.90270808278905</v>
      </c>
      <c r="X159" s="10">
        <v>14.960789986978575</v>
      </c>
      <c r="Y159" s="327">
        <v>161.86349806976762</v>
      </c>
    </row>
    <row r="160" spans="1:25" ht="15">
      <c r="A160" s="7">
        <v>2016</v>
      </c>
      <c r="B160" s="5" t="s">
        <v>507</v>
      </c>
      <c r="C160" s="5" t="s">
        <v>56</v>
      </c>
      <c r="D160" s="5" t="s">
        <v>63</v>
      </c>
      <c r="E160" s="5" t="s">
        <v>218</v>
      </c>
      <c r="F160" s="5" t="s">
        <v>58</v>
      </c>
      <c r="G160" s="5" t="s">
        <v>67</v>
      </c>
      <c r="H160" s="10">
        <v>13.821016542735517</v>
      </c>
      <c r="I160" s="10">
        <v>211.92853598464245</v>
      </c>
      <c r="J160" s="332">
        <v>225.74955252737797</v>
      </c>
      <c r="K160" s="10">
        <v>23.68222050271884</v>
      </c>
      <c r="L160" s="10">
        <v>3.689438874122402</v>
      </c>
      <c r="M160" s="332">
        <v>27.371659376841244</v>
      </c>
      <c r="N160" s="10">
        <v>22.861784529260618</v>
      </c>
      <c r="O160" s="10">
        <v>84.22547230451129</v>
      </c>
      <c r="P160" s="10">
        <v>9.93012112587717</v>
      </c>
      <c r="Q160" s="10">
        <v>8.921891158864403</v>
      </c>
      <c r="R160" s="10">
        <v>37.90128037420796</v>
      </c>
      <c r="S160" s="10">
        <v>47.433240378684026</v>
      </c>
      <c r="T160" s="10">
        <v>31.00124940121119</v>
      </c>
      <c r="U160" s="10">
        <v>10.502857458755987</v>
      </c>
      <c r="V160" s="332">
        <v>252.77789673137264</v>
      </c>
      <c r="W160" s="332">
        <v>505.8991086355918</v>
      </c>
      <c r="X160" s="10">
        <v>50.36733949065168</v>
      </c>
      <c r="Y160" s="327">
        <v>556.2664481262435</v>
      </c>
    </row>
    <row r="161" spans="1:25" ht="15">
      <c r="A161" s="7">
        <v>2016</v>
      </c>
      <c r="B161" s="5" t="s">
        <v>507</v>
      </c>
      <c r="C161" s="5" t="s">
        <v>56</v>
      </c>
      <c r="D161" s="5" t="s">
        <v>57</v>
      </c>
      <c r="E161" s="5" t="s">
        <v>219</v>
      </c>
      <c r="F161" s="5" t="s">
        <v>58</v>
      </c>
      <c r="G161" s="5" t="s">
        <v>68</v>
      </c>
      <c r="H161" s="10">
        <v>17.93530262036996</v>
      </c>
      <c r="I161" s="10">
        <v>9.31541820602288</v>
      </c>
      <c r="J161" s="332">
        <v>27.25072082639284</v>
      </c>
      <c r="K161" s="10">
        <v>1.1879679518996566</v>
      </c>
      <c r="L161" s="10">
        <v>8.661345652227542</v>
      </c>
      <c r="M161" s="332">
        <v>9.849313604127198</v>
      </c>
      <c r="N161" s="10">
        <v>3.213220088586408</v>
      </c>
      <c r="O161" s="10">
        <v>25.32462011514527</v>
      </c>
      <c r="P161" s="10">
        <v>7.914568003816655</v>
      </c>
      <c r="Q161" s="10">
        <v>3.884309980339733</v>
      </c>
      <c r="R161" s="10">
        <v>7.22277439448385</v>
      </c>
      <c r="S161" s="10">
        <v>10.564655006037052</v>
      </c>
      <c r="T161" s="10">
        <v>13.807748018885388</v>
      </c>
      <c r="U161" s="10">
        <v>3.2929031962584507</v>
      </c>
      <c r="V161" s="332">
        <v>75.2247988035528</v>
      </c>
      <c r="W161" s="332">
        <v>112.32483323407284</v>
      </c>
      <c r="X161" s="10">
        <v>11.226047996912577</v>
      </c>
      <c r="Y161" s="327">
        <v>123.55088123098542</v>
      </c>
    </row>
    <row r="162" spans="1:25" ht="15">
      <c r="A162" s="7">
        <v>2016</v>
      </c>
      <c r="B162" s="5" t="s">
        <v>507</v>
      </c>
      <c r="C162" s="5" t="s">
        <v>56</v>
      </c>
      <c r="D162" s="5" t="s">
        <v>57</v>
      </c>
      <c r="E162" s="5" t="s">
        <v>220</v>
      </c>
      <c r="F162" s="5" t="s">
        <v>58</v>
      </c>
      <c r="G162" s="5" t="s">
        <v>69</v>
      </c>
      <c r="H162" s="10">
        <v>9.662448284870436</v>
      </c>
      <c r="I162" s="10">
        <v>0.7817567815393901</v>
      </c>
      <c r="J162" s="332">
        <v>10.444205066409825</v>
      </c>
      <c r="K162" s="10">
        <v>2.744350928208811</v>
      </c>
      <c r="L162" s="10">
        <v>2.588254011018486</v>
      </c>
      <c r="M162" s="332">
        <v>5.332604939227297</v>
      </c>
      <c r="N162" s="10">
        <v>1.01996307975957</v>
      </c>
      <c r="O162" s="10">
        <v>5.646750061795877</v>
      </c>
      <c r="P162" s="10">
        <v>2.5353122851343795</v>
      </c>
      <c r="Q162" s="10">
        <v>0.7596725487099081</v>
      </c>
      <c r="R162" s="10">
        <v>1.9287849390823855</v>
      </c>
      <c r="S162" s="10">
        <v>5.375794330444926</v>
      </c>
      <c r="T162" s="10">
        <v>26.76359277788193</v>
      </c>
      <c r="U162" s="10">
        <v>1.1700104774031246</v>
      </c>
      <c r="V162" s="332">
        <v>45.1998805002121</v>
      </c>
      <c r="W162" s="332">
        <v>60.97669050584922</v>
      </c>
      <c r="X162" s="10">
        <v>6.06180632410747</v>
      </c>
      <c r="Y162" s="327">
        <v>67.03849682995669</v>
      </c>
    </row>
    <row r="163" spans="1:25" ht="15">
      <c r="A163" s="7">
        <v>2016</v>
      </c>
      <c r="B163" s="5" t="s">
        <v>507</v>
      </c>
      <c r="C163" s="5" t="s">
        <v>56</v>
      </c>
      <c r="D163" s="5" t="s">
        <v>57</v>
      </c>
      <c r="E163" s="5" t="s">
        <v>221</v>
      </c>
      <c r="F163" s="5" t="s">
        <v>58</v>
      </c>
      <c r="G163" s="5" t="s">
        <v>70</v>
      </c>
      <c r="H163" s="10">
        <v>35.18327291739239</v>
      </c>
      <c r="I163" s="10">
        <v>0</v>
      </c>
      <c r="J163" s="332">
        <v>35.18327291739239</v>
      </c>
      <c r="K163" s="10">
        <v>5.311950010692478</v>
      </c>
      <c r="L163" s="10">
        <v>15.425532909981646</v>
      </c>
      <c r="M163" s="332">
        <v>20.737482920674125</v>
      </c>
      <c r="N163" s="10">
        <v>3.5721896465132437</v>
      </c>
      <c r="O163" s="10">
        <v>41.38686381035177</v>
      </c>
      <c r="P163" s="10">
        <v>5.996142413045809</v>
      </c>
      <c r="Q163" s="10">
        <v>4.818285553475902</v>
      </c>
      <c r="R163" s="10">
        <v>11.80085834586732</v>
      </c>
      <c r="S163" s="10">
        <v>15.983739787152487</v>
      </c>
      <c r="T163" s="10">
        <v>30.394596375286916</v>
      </c>
      <c r="U163" s="10">
        <v>4.924763646531082</v>
      </c>
      <c r="V163" s="332">
        <v>118.87743957822453</v>
      </c>
      <c r="W163" s="332">
        <v>174.79819541629104</v>
      </c>
      <c r="X163" s="10">
        <v>17.50524731730239</v>
      </c>
      <c r="Y163" s="327">
        <v>192.30344273359344</v>
      </c>
    </row>
    <row r="164" spans="1:25" ht="15">
      <c r="A164" s="7">
        <v>2016</v>
      </c>
      <c r="B164" s="5" t="s">
        <v>507</v>
      </c>
      <c r="C164" s="5" t="s">
        <v>71</v>
      </c>
      <c r="D164" s="5" t="s">
        <v>72</v>
      </c>
      <c r="E164" s="5" t="s">
        <v>222</v>
      </c>
      <c r="F164" s="5" t="s">
        <v>73</v>
      </c>
      <c r="G164" s="5" t="s">
        <v>74</v>
      </c>
      <c r="H164" s="10">
        <v>28.10824766696475</v>
      </c>
      <c r="I164" s="10">
        <v>0</v>
      </c>
      <c r="J164" s="332">
        <v>28.10824766696475</v>
      </c>
      <c r="K164" s="10">
        <v>4.460150695073346</v>
      </c>
      <c r="L164" s="10">
        <v>12.719790103327927</v>
      </c>
      <c r="M164" s="332">
        <v>17.179940798401272</v>
      </c>
      <c r="N164" s="10">
        <v>48.76529144235969</v>
      </c>
      <c r="O164" s="10">
        <v>3.848568551606187</v>
      </c>
      <c r="P164" s="10">
        <v>1.0404877225200886</v>
      </c>
      <c r="Q164" s="10">
        <v>0.6332997609071248</v>
      </c>
      <c r="R164" s="10">
        <v>1.4577420803874266</v>
      </c>
      <c r="S164" s="10">
        <v>5.820948428476488</v>
      </c>
      <c r="T164" s="10">
        <v>4.338929879547571</v>
      </c>
      <c r="U164" s="10">
        <v>0.6852707376014656</v>
      </c>
      <c r="V164" s="332">
        <v>66.59053860340605</v>
      </c>
      <c r="W164" s="332">
        <v>111.87872706877206</v>
      </c>
      <c r="X164" s="10">
        <v>11.355657299656539</v>
      </c>
      <c r="Y164" s="327">
        <v>123.2343843684286</v>
      </c>
    </row>
    <row r="165" spans="1:25" ht="15">
      <c r="A165" s="7">
        <v>2016</v>
      </c>
      <c r="B165" s="5" t="s">
        <v>507</v>
      </c>
      <c r="C165" s="5" t="s">
        <v>71</v>
      </c>
      <c r="D165" s="5" t="s">
        <v>75</v>
      </c>
      <c r="E165" s="5" t="s">
        <v>223</v>
      </c>
      <c r="F165" s="5" t="s">
        <v>73</v>
      </c>
      <c r="G165" s="5" t="s">
        <v>76</v>
      </c>
      <c r="H165" s="10">
        <v>13.856029390569809</v>
      </c>
      <c r="I165" s="10">
        <v>0.0011672861812195771</v>
      </c>
      <c r="J165" s="332">
        <v>13.857196676751029</v>
      </c>
      <c r="K165" s="10">
        <v>4.073814102763015</v>
      </c>
      <c r="L165" s="10">
        <v>1.3988268804366635</v>
      </c>
      <c r="M165" s="332">
        <v>5.472640983199678</v>
      </c>
      <c r="N165" s="10">
        <v>1.7275657525414365</v>
      </c>
      <c r="O165" s="10">
        <v>8.684366565608034</v>
      </c>
      <c r="P165" s="10">
        <v>1.9720605721548348</v>
      </c>
      <c r="Q165" s="10">
        <v>0.8461799681881822</v>
      </c>
      <c r="R165" s="10">
        <v>4.630384667291048</v>
      </c>
      <c r="S165" s="10">
        <v>4.822753973849518</v>
      </c>
      <c r="T165" s="10">
        <v>16.79684916423046</v>
      </c>
      <c r="U165" s="10">
        <v>1.237519681107896</v>
      </c>
      <c r="V165" s="332">
        <v>40.71768034497141</v>
      </c>
      <c r="W165" s="332">
        <v>60.047518004922125</v>
      </c>
      <c r="X165" s="10">
        <v>6.016459356265963</v>
      </c>
      <c r="Y165" s="327">
        <v>66.0639773611881</v>
      </c>
    </row>
    <row r="166" spans="1:25" ht="15">
      <c r="A166" s="7">
        <v>2016</v>
      </c>
      <c r="B166" s="5" t="s">
        <v>507</v>
      </c>
      <c r="C166" s="5" t="s">
        <v>71</v>
      </c>
      <c r="D166" s="5" t="s">
        <v>72</v>
      </c>
      <c r="E166" s="5" t="s">
        <v>224</v>
      </c>
      <c r="F166" s="5" t="s">
        <v>73</v>
      </c>
      <c r="G166" s="5" t="s">
        <v>77</v>
      </c>
      <c r="H166" s="10">
        <v>8.582600428564405</v>
      </c>
      <c r="I166" s="10">
        <v>0.7799646275095993</v>
      </c>
      <c r="J166" s="332">
        <v>9.362565056074004</v>
      </c>
      <c r="K166" s="10">
        <v>0.35958589171815986</v>
      </c>
      <c r="L166" s="10">
        <v>4.45717698364165</v>
      </c>
      <c r="M166" s="332">
        <v>4.81676287535981</v>
      </c>
      <c r="N166" s="10">
        <v>1.2235962473061606</v>
      </c>
      <c r="O166" s="10">
        <v>4.991001148173185</v>
      </c>
      <c r="P166" s="10">
        <v>2.4251677124077315</v>
      </c>
      <c r="Q166" s="10">
        <v>1.5248631155388988</v>
      </c>
      <c r="R166" s="10">
        <v>3.4384826940105886</v>
      </c>
      <c r="S166" s="10">
        <v>5.4782549264481455</v>
      </c>
      <c r="T166" s="10">
        <v>19.459267487694557</v>
      </c>
      <c r="U166" s="10">
        <v>2.174140086949033</v>
      </c>
      <c r="V166" s="332">
        <v>40.714773418528296</v>
      </c>
      <c r="W166" s="332">
        <v>54.89410134996211</v>
      </c>
      <c r="X166" s="10">
        <v>5.448110987646979</v>
      </c>
      <c r="Y166" s="327">
        <v>60.34221233760909</v>
      </c>
    </row>
    <row r="167" spans="1:25" ht="15">
      <c r="A167" s="7">
        <v>2016</v>
      </c>
      <c r="B167" s="5" t="s">
        <v>507</v>
      </c>
      <c r="C167" s="5" t="s">
        <v>71</v>
      </c>
      <c r="D167" s="5" t="s">
        <v>72</v>
      </c>
      <c r="E167" s="5" t="s">
        <v>225</v>
      </c>
      <c r="F167" s="5" t="s">
        <v>73</v>
      </c>
      <c r="G167" s="5" t="s">
        <v>78</v>
      </c>
      <c r="H167" s="10">
        <v>4.286872839558902</v>
      </c>
      <c r="I167" s="10">
        <v>0</v>
      </c>
      <c r="J167" s="332">
        <v>4.286872839558902</v>
      </c>
      <c r="K167" s="10">
        <v>4.4515401578805145</v>
      </c>
      <c r="L167" s="10">
        <v>1.0303757239687406</v>
      </c>
      <c r="M167" s="332">
        <v>5.481915881849255</v>
      </c>
      <c r="N167" s="10">
        <v>2.621553360539731</v>
      </c>
      <c r="O167" s="10">
        <v>10.426404394857549</v>
      </c>
      <c r="P167" s="10">
        <v>3.213007376772516</v>
      </c>
      <c r="Q167" s="10">
        <v>2.4172091552262045</v>
      </c>
      <c r="R167" s="10">
        <v>4.942580894694724</v>
      </c>
      <c r="S167" s="10">
        <v>6.47106696627322</v>
      </c>
      <c r="T167" s="10">
        <v>13.636792436282748</v>
      </c>
      <c r="U167" s="10">
        <v>2.3718297438934535</v>
      </c>
      <c r="V167" s="332">
        <v>46.10044432854015</v>
      </c>
      <c r="W167" s="332">
        <v>55.869233049948306</v>
      </c>
      <c r="X167" s="10">
        <v>5.507237574136799</v>
      </c>
      <c r="Y167" s="327">
        <v>61.37647062408511</v>
      </c>
    </row>
    <row r="168" spans="1:25" ht="15">
      <c r="A168" s="7">
        <v>2016</v>
      </c>
      <c r="B168" s="5" t="s">
        <v>507</v>
      </c>
      <c r="C168" s="5" t="s">
        <v>71</v>
      </c>
      <c r="D168" s="5" t="s">
        <v>60</v>
      </c>
      <c r="E168" s="5" t="s">
        <v>226</v>
      </c>
      <c r="F168" s="5" t="s">
        <v>73</v>
      </c>
      <c r="G168" s="5" t="s">
        <v>79</v>
      </c>
      <c r="H168" s="10">
        <v>4.2762534578933575</v>
      </c>
      <c r="I168" s="10">
        <v>0</v>
      </c>
      <c r="J168" s="332">
        <v>4.2762534578933575</v>
      </c>
      <c r="K168" s="10">
        <v>0.35409353562022294</v>
      </c>
      <c r="L168" s="10">
        <v>2.770592536380848</v>
      </c>
      <c r="M168" s="332">
        <v>3.124686072001071</v>
      </c>
      <c r="N168" s="10">
        <v>8.903945185272985</v>
      </c>
      <c r="O168" s="10">
        <v>2.1963861415096098</v>
      </c>
      <c r="P168" s="10">
        <v>0.6737733900876849</v>
      </c>
      <c r="Q168" s="10">
        <v>0.25237044925280383</v>
      </c>
      <c r="R168" s="10">
        <v>1.6798471517132176</v>
      </c>
      <c r="S168" s="10">
        <v>2.9472238244777693</v>
      </c>
      <c r="T168" s="10">
        <v>9.97208936107655</v>
      </c>
      <c r="U168" s="10">
        <v>0.8148360199185732</v>
      </c>
      <c r="V168" s="332">
        <v>27.4404715233092</v>
      </c>
      <c r="W168" s="332">
        <v>34.84141105320363</v>
      </c>
      <c r="X168" s="10">
        <v>3.4772477927312524</v>
      </c>
      <c r="Y168" s="327">
        <v>38.318658845934884</v>
      </c>
    </row>
    <row r="169" spans="1:25" ht="15">
      <c r="A169" s="7">
        <v>2016</v>
      </c>
      <c r="B169" s="5" t="s">
        <v>507</v>
      </c>
      <c r="C169" s="5" t="s">
        <v>71</v>
      </c>
      <c r="D169" s="5" t="s">
        <v>75</v>
      </c>
      <c r="E169" s="5" t="s">
        <v>227</v>
      </c>
      <c r="F169" s="5" t="s">
        <v>73</v>
      </c>
      <c r="G169" s="5" t="s">
        <v>80</v>
      </c>
      <c r="H169" s="10">
        <v>121.34005274002338</v>
      </c>
      <c r="I169" s="10">
        <v>0.001786303949990505</v>
      </c>
      <c r="J169" s="332">
        <v>121.34183904397337</v>
      </c>
      <c r="K169" s="10">
        <v>35.582289067409825</v>
      </c>
      <c r="L169" s="10">
        <v>6.303511208913095</v>
      </c>
      <c r="M169" s="332">
        <v>41.88580027632292</v>
      </c>
      <c r="N169" s="10">
        <v>17.351308222869875</v>
      </c>
      <c r="O169" s="10">
        <v>50.11512390616028</v>
      </c>
      <c r="P169" s="10">
        <v>6.298232835433174</v>
      </c>
      <c r="Q169" s="10">
        <v>11.7208102477359</v>
      </c>
      <c r="R169" s="10">
        <v>22.079205038437003</v>
      </c>
      <c r="S169" s="10">
        <v>25.02793773231368</v>
      </c>
      <c r="T169" s="10">
        <v>21.320613727099694</v>
      </c>
      <c r="U169" s="10">
        <v>8.187995771416801</v>
      </c>
      <c r="V169" s="332">
        <v>162.10122748146642</v>
      </c>
      <c r="W169" s="332">
        <v>325.32886680176273</v>
      </c>
      <c r="X169" s="10">
        <v>32.97868609929339</v>
      </c>
      <c r="Y169" s="327">
        <v>358.3075529010561</v>
      </c>
    </row>
    <row r="170" spans="1:25" ht="15">
      <c r="A170" s="7">
        <v>2016</v>
      </c>
      <c r="B170" s="5" t="s">
        <v>507</v>
      </c>
      <c r="C170" s="5" t="s">
        <v>71</v>
      </c>
      <c r="D170" s="5" t="s">
        <v>75</v>
      </c>
      <c r="E170" s="5" t="s">
        <v>228</v>
      </c>
      <c r="F170" s="5" t="s">
        <v>73</v>
      </c>
      <c r="G170" s="5" t="s">
        <v>81</v>
      </c>
      <c r="H170" s="10">
        <v>39.824636744446295</v>
      </c>
      <c r="I170" s="10">
        <v>0</v>
      </c>
      <c r="J170" s="332">
        <v>39.824636744446295</v>
      </c>
      <c r="K170" s="10">
        <v>116.5016186563667</v>
      </c>
      <c r="L170" s="10">
        <v>49.349812653358654</v>
      </c>
      <c r="M170" s="332">
        <v>165.85143130972534</v>
      </c>
      <c r="N170" s="10">
        <v>5.368458073802224</v>
      </c>
      <c r="O170" s="10">
        <v>29.04611378871512</v>
      </c>
      <c r="P170" s="10">
        <v>2.6914521408201155</v>
      </c>
      <c r="Q170" s="10">
        <v>3.8002659933201253</v>
      </c>
      <c r="R170" s="10">
        <v>8.862253277495933</v>
      </c>
      <c r="S170" s="10">
        <v>18.542311670192753</v>
      </c>
      <c r="T170" s="10">
        <v>15.284798521957562</v>
      </c>
      <c r="U170" s="10">
        <v>4.165614763073834</v>
      </c>
      <c r="V170" s="332">
        <v>87.76126822937768</v>
      </c>
      <c r="W170" s="332">
        <v>293.4373362835493</v>
      </c>
      <c r="X170" s="10">
        <v>28.765476877897864</v>
      </c>
      <c r="Y170" s="327">
        <v>322.2028131614472</v>
      </c>
    </row>
    <row r="171" spans="1:25" ht="15">
      <c r="A171" s="7">
        <v>2016</v>
      </c>
      <c r="B171" s="5" t="s">
        <v>507</v>
      </c>
      <c r="C171" s="5" t="s">
        <v>71</v>
      </c>
      <c r="D171" s="5" t="s">
        <v>60</v>
      </c>
      <c r="E171" s="5" t="s">
        <v>229</v>
      </c>
      <c r="F171" s="5" t="s">
        <v>73</v>
      </c>
      <c r="G171" s="5" t="s">
        <v>82</v>
      </c>
      <c r="H171" s="10">
        <v>14.594956862644505</v>
      </c>
      <c r="I171" s="10">
        <v>0.266130520505988</v>
      </c>
      <c r="J171" s="332">
        <v>14.861087383150492</v>
      </c>
      <c r="K171" s="10">
        <v>13.295864894393318</v>
      </c>
      <c r="L171" s="10">
        <v>10.034816392499971</v>
      </c>
      <c r="M171" s="332">
        <v>23.330681286893288</v>
      </c>
      <c r="N171" s="10">
        <v>128.40094097004152</v>
      </c>
      <c r="O171" s="10">
        <v>16.484295041607226</v>
      </c>
      <c r="P171" s="10">
        <v>9.22788385969576</v>
      </c>
      <c r="Q171" s="10">
        <v>1.7454215063246534</v>
      </c>
      <c r="R171" s="10">
        <v>7.663914597374032</v>
      </c>
      <c r="S171" s="10">
        <v>20.217013796286263</v>
      </c>
      <c r="T171" s="10">
        <v>25.67967099828192</v>
      </c>
      <c r="U171" s="10">
        <v>3.5295586034739155</v>
      </c>
      <c r="V171" s="332">
        <v>212.94869937308528</v>
      </c>
      <c r="W171" s="332">
        <v>251.14046804312906</v>
      </c>
      <c r="X171" s="10">
        <v>25.115576986478793</v>
      </c>
      <c r="Y171" s="327">
        <v>276.25604502960783</v>
      </c>
    </row>
    <row r="172" spans="1:25" ht="15">
      <c r="A172" s="7">
        <v>2016</v>
      </c>
      <c r="B172" s="5" t="s">
        <v>507</v>
      </c>
      <c r="C172" s="5" t="s">
        <v>71</v>
      </c>
      <c r="D172" s="5" t="s">
        <v>60</v>
      </c>
      <c r="E172" s="5" t="s">
        <v>230</v>
      </c>
      <c r="F172" s="5" t="s">
        <v>73</v>
      </c>
      <c r="G172" s="5" t="s">
        <v>83</v>
      </c>
      <c r="H172" s="10">
        <v>5.852547643347246</v>
      </c>
      <c r="I172" s="10">
        <v>0</v>
      </c>
      <c r="J172" s="332">
        <v>5.852547643347246</v>
      </c>
      <c r="K172" s="10">
        <v>1.2344474919678043</v>
      </c>
      <c r="L172" s="10">
        <v>3.6220606079609508</v>
      </c>
      <c r="M172" s="332">
        <v>4.856508099928755</v>
      </c>
      <c r="N172" s="10">
        <v>21.888270939635223</v>
      </c>
      <c r="O172" s="10">
        <v>1.2740622753906503</v>
      </c>
      <c r="P172" s="10">
        <v>0.5162711269310317</v>
      </c>
      <c r="Q172" s="10">
        <v>0.32319109183353323</v>
      </c>
      <c r="R172" s="10">
        <v>0.5874703578123331</v>
      </c>
      <c r="S172" s="10">
        <v>3.0849114902119896</v>
      </c>
      <c r="T172" s="10">
        <v>9.132873501037556</v>
      </c>
      <c r="U172" s="10">
        <v>0.47732516964441696</v>
      </c>
      <c r="V172" s="332">
        <v>37.28437595249673</v>
      </c>
      <c r="W172" s="332">
        <v>47.99343169577273</v>
      </c>
      <c r="X172" s="10">
        <v>4.816873213771245</v>
      </c>
      <c r="Y172" s="327">
        <v>52.81030490954397</v>
      </c>
    </row>
    <row r="173" spans="1:25" ht="15">
      <c r="A173" s="7">
        <v>2016</v>
      </c>
      <c r="B173" s="5" t="s">
        <v>507</v>
      </c>
      <c r="C173" s="5" t="s">
        <v>71</v>
      </c>
      <c r="D173" s="5" t="s">
        <v>84</v>
      </c>
      <c r="E173" s="5" t="s">
        <v>231</v>
      </c>
      <c r="F173" s="5" t="s">
        <v>73</v>
      </c>
      <c r="G173" s="5" t="s">
        <v>85</v>
      </c>
      <c r="H173" s="10">
        <v>32.59906065624006</v>
      </c>
      <c r="I173" s="10">
        <v>5.437205020243903</v>
      </c>
      <c r="J173" s="332">
        <v>38.036265676483964</v>
      </c>
      <c r="K173" s="10">
        <v>9.238436861263732</v>
      </c>
      <c r="L173" s="10">
        <v>9.5952225152198</v>
      </c>
      <c r="M173" s="332">
        <v>18.83365937648353</v>
      </c>
      <c r="N173" s="10">
        <v>8.750184845755602</v>
      </c>
      <c r="O173" s="10">
        <v>28.972613582431613</v>
      </c>
      <c r="P173" s="10">
        <v>16.698957118574157</v>
      </c>
      <c r="Q173" s="10">
        <v>9.273607722057754</v>
      </c>
      <c r="R173" s="10">
        <v>21.733473495676098</v>
      </c>
      <c r="S173" s="10">
        <v>19.32000441488853</v>
      </c>
      <c r="T173" s="10">
        <v>25.818823868406234</v>
      </c>
      <c r="U173" s="10">
        <v>6.915175898434078</v>
      </c>
      <c r="V173" s="332">
        <v>137.4828409462241</v>
      </c>
      <c r="W173" s="332">
        <v>194.35276599919158</v>
      </c>
      <c r="X173" s="10">
        <v>19.311690341097613</v>
      </c>
      <c r="Y173" s="327">
        <v>213.66445634028918</v>
      </c>
    </row>
    <row r="174" spans="1:25" ht="15">
      <c r="A174" s="7">
        <v>2016</v>
      </c>
      <c r="B174" s="5" t="s">
        <v>507</v>
      </c>
      <c r="C174" s="5" t="s">
        <v>71</v>
      </c>
      <c r="D174" s="5" t="s">
        <v>84</v>
      </c>
      <c r="E174" s="5" t="s">
        <v>232</v>
      </c>
      <c r="F174" s="5" t="s">
        <v>73</v>
      </c>
      <c r="G174" s="5" t="s">
        <v>86</v>
      </c>
      <c r="H174" s="10">
        <v>12.040321570793388</v>
      </c>
      <c r="I174" s="10">
        <v>0</v>
      </c>
      <c r="J174" s="332">
        <v>12.040321570793388</v>
      </c>
      <c r="K174" s="10">
        <v>0.9445569625742515</v>
      </c>
      <c r="L174" s="10">
        <v>4.479886888523591</v>
      </c>
      <c r="M174" s="332">
        <v>5.424443851097843</v>
      </c>
      <c r="N174" s="10">
        <v>1.5503627180672686</v>
      </c>
      <c r="O174" s="10">
        <v>6.932167395553605</v>
      </c>
      <c r="P174" s="10">
        <v>4.4328127798252375</v>
      </c>
      <c r="Q174" s="10">
        <v>1.6127389289960177</v>
      </c>
      <c r="R174" s="10">
        <v>9.227167239592164</v>
      </c>
      <c r="S174" s="10">
        <v>5.4859252973449895</v>
      </c>
      <c r="T174" s="10">
        <v>10.783082229234648</v>
      </c>
      <c r="U174" s="10">
        <v>3.4319447571239077</v>
      </c>
      <c r="V174" s="332">
        <v>43.456201345737846</v>
      </c>
      <c r="W174" s="332">
        <v>60.920966767629075</v>
      </c>
      <c r="X174" s="10">
        <v>6.063197720865192</v>
      </c>
      <c r="Y174" s="327">
        <v>66.98416448849427</v>
      </c>
    </row>
    <row r="175" spans="1:25" ht="15">
      <c r="A175" s="7">
        <v>2016</v>
      </c>
      <c r="B175" s="5" t="s">
        <v>507</v>
      </c>
      <c r="C175" s="5" t="s">
        <v>71</v>
      </c>
      <c r="D175" s="5" t="s">
        <v>75</v>
      </c>
      <c r="E175" s="5" t="s">
        <v>233</v>
      </c>
      <c r="F175" s="5" t="s">
        <v>73</v>
      </c>
      <c r="G175" s="5" t="s">
        <v>87</v>
      </c>
      <c r="H175" s="10">
        <v>3.254636233378725</v>
      </c>
      <c r="I175" s="10">
        <v>0</v>
      </c>
      <c r="J175" s="332">
        <v>3.254636233378725</v>
      </c>
      <c r="K175" s="10">
        <v>1.4875853337922356</v>
      </c>
      <c r="L175" s="10">
        <v>1.3213423010498007</v>
      </c>
      <c r="M175" s="332">
        <v>2.8089276348420364</v>
      </c>
      <c r="N175" s="10">
        <v>0.8477178590334139</v>
      </c>
      <c r="O175" s="10">
        <v>2.582617682630444</v>
      </c>
      <c r="P175" s="10">
        <v>0.6605636145292502</v>
      </c>
      <c r="Q175" s="10">
        <v>0.43706280760875194</v>
      </c>
      <c r="R175" s="10">
        <v>1.3201801994403606</v>
      </c>
      <c r="S175" s="10">
        <v>2.8441497148929824</v>
      </c>
      <c r="T175" s="10">
        <v>14.155781531632266</v>
      </c>
      <c r="U175" s="10">
        <v>0.5623080781256015</v>
      </c>
      <c r="V175" s="332">
        <v>23.410381487893073</v>
      </c>
      <c r="W175" s="332">
        <v>29.473945356113834</v>
      </c>
      <c r="X175" s="10">
        <v>2.914865992311157</v>
      </c>
      <c r="Y175" s="327">
        <v>32.388811348424994</v>
      </c>
    </row>
    <row r="176" spans="1:25" ht="15">
      <c r="A176" s="7">
        <v>2016</v>
      </c>
      <c r="B176" s="5" t="s">
        <v>507</v>
      </c>
      <c r="C176" s="5" t="s">
        <v>71</v>
      </c>
      <c r="D176" s="5" t="s">
        <v>75</v>
      </c>
      <c r="E176" s="5" t="s">
        <v>234</v>
      </c>
      <c r="F176" s="5" t="s">
        <v>73</v>
      </c>
      <c r="G176" s="5" t="s">
        <v>88</v>
      </c>
      <c r="H176" s="10">
        <v>84.43373614899068</v>
      </c>
      <c r="I176" s="10">
        <v>0.006130124822626554</v>
      </c>
      <c r="J176" s="332">
        <v>84.43986627381331</v>
      </c>
      <c r="K176" s="10">
        <v>373.1832031689299</v>
      </c>
      <c r="L176" s="10">
        <v>72.89827333418395</v>
      </c>
      <c r="M176" s="332">
        <v>446.08147650311383</v>
      </c>
      <c r="N176" s="10">
        <v>14.07869712516654</v>
      </c>
      <c r="O176" s="10">
        <v>52.64579468849528</v>
      </c>
      <c r="P176" s="10">
        <v>7.666107192473104</v>
      </c>
      <c r="Q176" s="10">
        <v>8.877630820539226</v>
      </c>
      <c r="R176" s="10">
        <v>21.32615063455995</v>
      </c>
      <c r="S176" s="10">
        <v>45.94320026023447</v>
      </c>
      <c r="T176" s="10">
        <v>36.3263651059886</v>
      </c>
      <c r="U176" s="10">
        <v>5.556002206839522</v>
      </c>
      <c r="V176" s="332">
        <v>192.41994803429668</v>
      </c>
      <c r="W176" s="332">
        <v>722.9412908112238</v>
      </c>
      <c r="X176" s="10">
        <v>70.48944333729932</v>
      </c>
      <c r="Y176" s="327">
        <v>793.4307341485231</v>
      </c>
    </row>
    <row r="177" spans="1:25" ht="15">
      <c r="A177" s="7">
        <v>2016</v>
      </c>
      <c r="B177" s="5" t="s">
        <v>507</v>
      </c>
      <c r="C177" s="5" t="s">
        <v>71</v>
      </c>
      <c r="D177" s="5" t="s">
        <v>75</v>
      </c>
      <c r="E177" s="5" t="s">
        <v>235</v>
      </c>
      <c r="F177" s="5" t="s">
        <v>73</v>
      </c>
      <c r="G177" s="5" t="s">
        <v>89</v>
      </c>
      <c r="H177" s="10">
        <v>230.71821917083702</v>
      </c>
      <c r="I177" s="10">
        <v>2.142179296921328</v>
      </c>
      <c r="J177" s="332">
        <v>232.86039846775836</v>
      </c>
      <c r="K177" s="10">
        <v>120.79398231352411</v>
      </c>
      <c r="L177" s="10">
        <v>32.68815400012608</v>
      </c>
      <c r="M177" s="332">
        <v>153.4821363136502</v>
      </c>
      <c r="N177" s="10">
        <v>22.262927624073093</v>
      </c>
      <c r="O177" s="10">
        <v>83.3040727898481</v>
      </c>
      <c r="P177" s="10">
        <v>12.23140676854616</v>
      </c>
      <c r="Q177" s="10">
        <v>11.25329374022148</v>
      </c>
      <c r="R177" s="10">
        <v>26.38407482583147</v>
      </c>
      <c r="S177" s="10">
        <v>48.658827949665174</v>
      </c>
      <c r="T177" s="10">
        <v>92.87643951526988</v>
      </c>
      <c r="U177" s="10">
        <v>9.717016077086669</v>
      </c>
      <c r="V177" s="332">
        <v>306.688059290542</v>
      </c>
      <c r="W177" s="332">
        <v>693.0305940719505</v>
      </c>
      <c r="X177" s="10">
        <v>69.86560018480982</v>
      </c>
      <c r="Y177" s="327">
        <v>762.8961942567604</v>
      </c>
    </row>
    <row r="178" spans="1:25" ht="15">
      <c r="A178" s="7">
        <v>2016</v>
      </c>
      <c r="B178" s="5" t="s">
        <v>507</v>
      </c>
      <c r="C178" s="5" t="s">
        <v>71</v>
      </c>
      <c r="D178" s="5" t="s">
        <v>84</v>
      </c>
      <c r="E178" s="5" t="s">
        <v>236</v>
      </c>
      <c r="F178" s="5" t="s">
        <v>73</v>
      </c>
      <c r="G178" s="5" t="s">
        <v>90</v>
      </c>
      <c r="H178" s="10">
        <v>7.868370514166141</v>
      </c>
      <c r="I178" s="10">
        <v>0</v>
      </c>
      <c r="J178" s="332">
        <v>7.868370514166141</v>
      </c>
      <c r="K178" s="10">
        <v>5.079156924711242</v>
      </c>
      <c r="L178" s="10">
        <v>0.20543289918610996</v>
      </c>
      <c r="M178" s="332">
        <v>5.284589823897352</v>
      </c>
      <c r="N178" s="10">
        <v>7.666016581522152</v>
      </c>
      <c r="O178" s="10">
        <v>7.128345189684341</v>
      </c>
      <c r="P178" s="10">
        <v>1.8161684454641984</v>
      </c>
      <c r="Q178" s="10">
        <v>0.8359322302638906</v>
      </c>
      <c r="R178" s="10">
        <v>2.24223040936444</v>
      </c>
      <c r="S178" s="10">
        <v>5.05653710961373</v>
      </c>
      <c r="T178" s="10">
        <v>17.88421918473705</v>
      </c>
      <c r="U178" s="10">
        <v>1.260488871045159</v>
      </c>
      <c r="V178" s="332">
        <v>43.88993802169496</v>
      </c>
      <c r="W178" s="332">
        <v>57.04289835975845</v>
      </c>
      <c r="X178" s="10">
        <v>5.680299137703069</v>
      </c>
      <c r="Y178" s="327">
        <v>62.72319749746152</v>
      </c>
    </row>
    <row r="179" spans="1:25" ht="15">
      <c r="A179" s="7">
        <v>2016</v>
      </c>
      <c r="B179" s="5" t="s">
        <v>507</v>
      </c>
      <c r="C179" s="5" t="s">
        <v>71</v>
      </c>
      <c r="D179" s="5" t="s">
        <v>72</v>
      </c>
      <c r="E179" s="5" t="s">
        <v>237</v>
      </c>
      <c r="F179" s="5" t="s">
        <v>73</v>
      </c>
      <c r="G179" s="5" t="s">
        <v>91</v>
      </c>
      <c r="H179" s="10">
        <v>10.105519508670254</v>
      </c>
      <c r="I179" s="10">
        <v>4.760442510961628</v>
      </c>
      <c r="J179" s="332">
        <v>14.865962019631882</v>
      </c>
      <c r="K179" s="10">
        <v>3.6994256405227977</v>
      </c>
      <c r="L179" s="10">
        <v>5.69706918264484</v>
      </c>
      <c r="M179" s="332">
        <v>9.396494823167638</v>
      </c>
      <c r="N179" s="10">
        <v>2.611867085520433</v>
      </c>
      <c r="O179" s="10">
        <v>21.00906053947017</v>
      </c>
      <c r="P179" s="10">
        <v>2.2799158471517558</v>
      </c>
      <c r="Q179" s="10">
        <v>1.8470135498546751</v>
      </c>
      <c r="R179" s="10">
        <v>3.8982282990558423</v>
      </c>
      <c r="S179" s="10">
        <v>10.170609719186569</v>
      </c>
      <c r="T179" s="10">
        <v>40.71864154365343</v>
      </c>
      <c r="U179" s="10">
        <v>1.8985933553470686</v>
      </c>
      <c r="V179" s="332">
        <v>84.43392993923995</v>
      </c>
      <c r="W179" s="332">
        <v>108.69638678203947</v>
      </c>
      <c r="X179" s="10">
        <v>10.79011790104484</v>
      </c>
      <c r="Y179" s="327">
        <v>119.4865046830843</v>
      </c>
    </row>
    <row r="180" spans="1:25" ht="15">
      <c r="A180" s="7">
        <v>2016</v>
      </c>
      <c r="B180" s="5" t="s">
        <v>507</v>
      </c>
      <c r="C180" s="5" t="s">
        <v>71</v>
      </c>
      <c r="D180" s="5" t="s">
        <v>72</v>
      </c>
      <c r="E180" s="5" t="s">
        <v>238</v>
      </c>
      <c r="F180" s="5" t="s">
        <v>73</v>
      </c>
      <c r="G180" s="5" t="s">
        <v>92</v>
      </c>
      <c r="H180" s="10">
        <v>41.519876107231546</v>
      </c>
      <c r="I180" s="10">
        <v>0.09412432408894093</v>
      </c>
      <c r="J180" s="332">
        <v>41.614000431320484</v>
      </c>
      <c r="K180" s="10">
        <v>82.9432655272495</v>
      </c>
      <c r="L180" s="10">
        <v>31.70783848484137</v>
      </c>
      <c r="M180" s="332">
        <v>114.65110401209087</v>
      </c>
      <c r="N180" s="10">
        <v>21.861138120778524</v>
      </c>
      <c r="O180" s="10">
        <v>123.58006398706425</v>
      </c>
      <c r="P180" s="10">
        <v>11.445114948853691</v>
      </c>
      <c r="Q180" s="10">
        <v>18.030863232909695</v>
      </c>
      <c r="R180" s="10">
        <v>37.06773417429783</v>
      </c>
      <c r="S180" s="10">
        <v>44.384132771784316</v>
      </c>
      <c r="T180" s="10">
        <v>34.13907565737379</v>
      </c>
      <c r="U180" s="10">
        <v>14.662600787976604</v>
      </c>
      <c r="V180" s="332">
        <v>305.1707236810387</v>
      </c>
      <c r="W180" s="332">
        <v>461.43582812445004</v>
      </c>
      <c r="X180" s="10">
        <v>45.5661999285846</v>
      </c>
      <c r="Y180" s="327">
        <v>507.0020280530346</v>
      </c>
    </row>
    <row r="181" spans="1:25" ht="15">
      <c r="A181" s="7">
        <v>2016</v>
      </c>
      <c r="B181" s="5" t="s">
        <v>507</v>
      </c>
      <c r="C181" s="5" t="s">
        <v>93</v>
      </c>
      <c r="D181" s="5" t="s">
        <v>94</v>
      </c>
      <c r="E181" s="5" t="s">
        <v>239</v>
      </c>
      <c r="F181" s="5" t="s">
        <v>95</v>
      </c>
      <c r="G181" s="5" t="s">
        <v>96</v>
      </c>
      <c r="H181" s="10">
        <v>3.629035266797657</v>
      </c>
      <c r="I181" s="10">
        <v>0</v>
      </c>
      <c r="J181" s="332">
        <v>3.629035266797657</v>
      </c>
      <c r="K181" s="10">
        <v>0.7723528598372041</v>
      </c>
      <c r="L181" s="10">
        <v>0.9733564261735632</v>
      </c>
      <c r="M181" s="332">
        <v>1.7457092860107672</v>
      </c>
      <c r="N181" s="10">
        <v>1.6587512388768308</v>
      </c>
      <c r="O181" s="10">
        <v>1.0390608595379367</v>
      </c>
      <c r="P181" s="10">
        <v>0.3684400322396252</v>
      </c>
      <c r="Q181" s="10">
        <v>0.23217269738913807</v>
      </c>
      <c r="R181" s="10">
        <v>0.6459335041380037</v>
      </c>
      <c r="S181" s="10">
        <v>1.567214723170539</v>
      </c>
      <c r="T181" s="10">
        <v>7.457314264155886</v>
      </c>
      <c r="U181" s="10">
        <v>0.2808500340052889</v>
      </c>
      <c r="V181" s="332">
        <v>13.249737353513249</v>
      </c>
      <c r="W181" s="332">
        <v>18.624481906321673</v>
      </c>
      <c r="X181" s="10">
        <v>1.8595668980244806</v>
      </c>
      <c r="Y181" s="327">
        <v>20.484048804346152</v>
      </c>
    </row>
    <row r="182" spans="1:25" ht="15">
      <c r="A182" s="7">
        <v>2016</v>
      </c>
      <c r="B182" s="5" t="s">
        <v>507</v>
      </c>
      <c r="C182" s="5" t="s">
        <v>93</v>
      </c>
      <c r="D182" s="5" t="s">
        <v>97</v>
      </c>
      <c r="E182" s="5" t="s">
        <v>240</v>
      </c>
      <c r="F182" s="5" t="s">
        <v>95</v>
      </c>
      <c r="G182" s="5" t="s">
        <v>98</v>
      </c>
      <c r="H182" s="10">
        <v>21.42593995313146</v>
      </c>
      <c r="I182" s="10">
        <v>0</v>
      </c>
      <c r="J182" s="332">
        <v>21.42593995313146</v>
      </c>
      <c r="K182" s="10">
        <v>1.4016213738082213</v>
      </c>
      <c r="L182" s="10">
        <v>4.811860643102594</v>
      </c>
      <c r="M182" s="332">
        <v>6.213482016910815</v>
      </c>
      <c r="N182" s="10">
        <v>1.3404641302767897</v>
      </c>
      <c r="O182" s="10">
        <v>6.085911152667734</v>
      </c>
      <c r="P182" s="10">
        <v>3.001588133659397</v>
      </c>
      <c r="Q182" s="10">
        <v>2.024183412083518</v>
      </c>
      <c r="R182" s="10">
        <v>4.839463387133505</v>
      </c>
      <c r="S182" s="10">
        <v>6.719807746155164</v>
      </c>
      <c r="T182" s="10">
        <v>10.091028373250511</v>
      </c>
      <c r="U182" s="10">
        <v>1.8884566219651537</v>
      </c>
      <c r="V182" s="332">
        <v>35.99090295719177</v>
      </c>
      <c r="W182" s="332">
        <v>63.63032492723405</v>
      </c>
      <c r="X182" s="10">
        <v>6.419993414662</v>
      </c>
      <c r="Y182" s="327">
        <v>70.05031834189604</v>
      </c>
    </row>
    <row r="183" spans="1:25" ht="15">
      <c r="A183" s="7">
        <v>2016</v>
      </c>
      <c r="B183" s="5" t="s">
        <v>507</v>
      </c>
      <c r="C183" s="5" t="s">
        <v>93</v>
      </c>
      <c r="D183" s="5" t="s">
        <v>97</v>
      </c>
      <c r="E183" s="5" t="s">
        <v>241</v>
      </c>
      <c r="F183" s="5" t="s">
        <v>95</v>
      </c>
      <c r="G183" s="5" t="s">
        <v>99</v>
      </c>
      <c r="H183" s="10">
        <v>10.134610807628238</v>
      </c>
      <c r="I183" s="10">
        <v>0</v>
      </c>
      <c r="J183" s="332">
        <v>10.134610807628238</v>
      </c>
      <c r="K183" s="10">
        <v>1.027257449907357</v>
      </c>
      <c r="L183" s="10">
        <v>3.499184364759067</v>
      </c>
      <c r="M183" s="332">
        <v>4.526441814666424</v>
      </c>
      <c r="N183" s="10">
        <v>1.0509582113234623</v>
      </c>
      <c r="O183" s="10">
        <v>4.81824131110358</v>
      </c>
      <c r="P183" s="10">
        <v>2.589328186971402</v>
      </c>
      <c r="Q183" s="10">
        <v>2.3571571420961646</v>
      </c>
      <c r="R183" s="10">
        <v>4.104945321023577</v>
      </c>
      <c r="S183" s="10">
        <v>5.262993602645484</v>
      </c>
      <c r="T183" s="10">
        <v>14.465738807484396</v>
      </c>
      <c r="U183" s="10">
        <v>2.102861225073527</v>
      </c>
      <c r="V183" s="332">
        <v>36.75222380772159</v>
      </c>
      <c r="W183" s="332">
        <v>51.41327643001625</v>
      </c>
      <c r="X183" s="10">
        <v>5.110276150463872</v>
      </c>
      <c r="Y183" s="327">
        <v>56.52355258048013</v>
      </c>
    </row>
    <row r="184" spans="1:25" ht="15">
      <c r="A184" s="7">
        <v>2016</v>
      </c>
      <c r="B184" s="5" t="s">
        <v>507</v>
      </c>
      <c r="C184" s="5" t="s">
        <v>93</v>
      </c>
      <c r="D184" s="5" t="s">
        <v>97</v>
      </c>
      <c r="E184" s="5" t="s">
        <v>242</v>
      </c>
      <c r="F184" s="5" t="s">
        <v>95</v>
      </c>
      <c r="G184" s="5" t="s">
        <v>100</v>
      </c>
      <c r="H184" s="10">
        <v>6.426399381322145</v>
      </c>
      <c r="I184" s="10">
        <v>33.38113285353643</v>
      </c>
      <c r="J184" s="332">
        <v>39.80753223485857</v>
      </c>
      <c r="K184" s="10">
        <v>3.153354125196369</v>
      </c>
      <c r="L184" s="10">
        <v>2.0296864805671313</v>
      </c>
      <c r="M184" s="332">
        <v>5.1830406057635</v>
      </c>
      <c r="N184" s="10">
        <v>3.627075286215252</v>
      </c>
      <c r="O184" s="10">
        <v>5.7634434128894805</v>
      </c>
      <c r="P184" s="10">
        <v>3.649795544327515</v>
      </c>
      <c r="Q184" s="10">
        <v>1.7523648183019258</v>
      </c>
      <c r="R184" s="10">
        <v>7.710276736900816</v>
      </c>
      <c r="S184" s="10">
        <v>7.679505831631698</v>
      </c>
      <c r="T184" s="10">
        <v>12.016851218628902</v>
      </c>
      <c r="U184" s="10">
        <v>2.6391933912044268</v>
      </c>
      <c r="V184" s="332">
        <v>44.83850624010002</v>
      </c>
      <c r="W184" s="332">
        <v>89.8290790807221</v>
      </c>
      <c r="X184" s="10">
        <v>8.928987817754447</v>
      </c>
      <c r="Y184" s="327">
        <v>98.75806689847654</v>
      </c>
    </row>
    <row r="185" spans="1:25" ht="15">
      <c r="A185" s="7">
        <v>2016</v>
      </c>
      <c r="B185" s="5" t="s">
        <v>507</v>
      </c>
      <c r="C185" s="5" t="s">
        <v>93</v>
      </c>
      <c r="D185" s="5" t="s">
        <v>97</v>
      </c>
      <c r="E185" s="5" t="s">
        <v>243</v>
      </c>
      <c r="F185" s="5" t="s">
        <v>95</v>
      </c>
      <c r="G185" s="5" t="s">
        <v>101</v>
      </c>
      <c r="H185" s="10">
        <v>19.693484555732635</v>
      </c>
      <c r="I185" s="10">
        <v>1.2404925898846948</v>
      </c>
      <c r="J185" s="332">
        <v>20.93397714561733</v>
      </c>
      <c r="K185" s="10">
        <v>2.397656849729354</v>
      </c>
      <c r="L185" s="10">
        <v>4.096571726508477</v>
      </c>
      <c r="M185" s="332">
        <v>6.494228576237831</v>
      </c>
      <c r="N185" s="10">
        <v>0.7631260649098406</v>
      </c>
      <c r="O185" s="10">
        <v>6.040606150811946</v>
      </c>
      <c r="P185" s="10">
        <v>1.8731457559865328</v>
      </c>
      <c r="Q185" s="10">
        <v>1.6788643407265935</v>
      </c>
      <c r="R185" s="10">
        <v>3.7621738231303703</v>
      </c>
      <c r="S185" s="10">
        <v>6.384737202923089</v>
      </c>
      <c r="T185" s="10">
        <v>23.781859850072124</v>
      </c>
      <c r="U185" s="10">
        <v>1.5046609387371483</v>
      </c>
      <c r="V185" s="332">
        <v>45.78917412729764</v>
      </c>
      <c r="W185" s="332">
        <v>73.2173798491528</v>
      </c>
      <c r="X185" s="10">
        <v>7.346165730218886</v>
      </c>
      <c r="Y185" s="327">
        <v>80.56354557937169</v>
      </c>
    </row>
    <row r="186" spans="1:25" ht="15">
      <c r="A186" s="7">
        <v>2016</v>
      </c>
      <c r="B186" s="5" t="s">
        <v>507</v>
      </c>
      <c r="C186" s="5" t="s">
        <v>93</v>
      </c>
      <c r="D186" s="5" t="s">
        <v>94</v>
      </c>
      <c r="E186" s="5" t="s">
        <v>244</v>
      </c>
      <c r="F186" s="5" t="s">
        <v>95</v>
      </c>
      <c r="G186" s="5" t="s">
        <v>102</v>
      </c>
      <c r="H186" s="10">
        <v>17.608631045317257</v>
      </c>
      <c r="I186" s="10">
        <v>16.54604279680655</v>
      </c>
      <c r="J186" s="332">
        <v>34.154673842123806</v>
      </c>
      <c r="K186" s="10">
        <v>1.3402823571298657</v>
      </c>
      <c r="L186" s="10">
        <v>9.40368570510782</v>
      </c>
      <c r="M186" s="332">
        <v>10.743968062237686</v>
      </c>
      <c r="N186" s="10">
        <v>7.690905750926598</v>
      </c>
      <c r="O186" s="10">
        <v>21.301654361897405</v>
      </c>
      <c r="P186" s="10">
        <v>3.9184664340686197</v>
      </c>
      <c r="Q186" s="10">
        <v>3.272565140186583</v>
      </c>
      <c r="R186" s="10">
        <v>10.545336425374709</v>
      </c>
      <c r="S186" s="10">
        <v>11.952704208484567</v>
      </c>
      <c r="T186" s="10">
        <v>27.003757170873012</v>
      </c>
      <c r="U186" s="10">
        <v>3.2909384968007505</v>
      </c>
      <c r="V186" s="332">
        <v>88.97632798861224</v>
      </c>
      <c r="W186" s="332">
        <v>133.87496989297372</v>
      </c>
      <c r="X186" s="10">
        <v>13.352650193222617</v>
      </c>
      <c r="Y186" s="327">
        <v>147.22762008619634</v>
      </c>
    </row>
    <row r="187" spans="1:25" ht="15">
      <c r="A187" s="7">
        <v>2016</v>
      </c>
      <c r="B187" s="5" t="s">
        <v>507</v>
      </c>
      <c r="C187" s="5" t="s">
        <v>93</v>
      </c>
      <c r="D187" s="5" t="s">
        <v>94</v>
      </c>
      <c r="E187" s="5" t="s">
        <v>245</v>
      </c>
      <c r="F187" s="5" t="s">
        <v>95</v>
      </c>
      <c r="G187" s="5" t="s">
        <v>103</v>
      </c>
      <c r="H187" s="10">
        <v>61.93222724534737</v>
      </c>
      <c r="I187" s="10">
        <v>0.052170837227405016</v>
      </c>
      <c r="J187" s="332">
        <v>61.98439808257478</v>
      </c>
      <c r="K187" s="10">
        <v>4.207382104717112</v>
      </c>
      <c r="L187" s="10">
        <v>14.59201279931753</v>
      </c>
      <c r="M187" s="332">
        <v>18.799394904034642</v>
      </c>
      <c r="N187" s="10">
        <v>4.8424844088424255</v>
      </c>
      <c r="O187" s="10">
        <v>39.58921289202317</v>
      </c>
      <c r="P187" s="10">
        <v>7.414248861698346</v>
      </c>
      <c r="Q187" s="10">
        <v>6.965253760216915</v>
      </c>
      <c r="R187" s="10">
        <v>14.556200247245544</v>
      </c>
      <c r="S187" s="10">
        <v>17.580804871854347</v>
      </c>
      <c r="T187" s="10">
        <v>27.32245796572016</v>
      </c>
      <c r="U187" s="10">
        <v>6.538871754998825</v>
      </c>
      <c r="V187" s="332">
        <v>124.80953476259974</v>
      </c>
      <c r="W187" s="332">
        <v>205.59332774920915</v>
      </c>
      <c r="X187" s="10">
        <v>20.74906752051446</v>
      </c>
      <c r="Y187" s="327">
        <v>226.34239526972362</v>
      </c>
    </row>
    <row r="188" spans="1:25" ht="15">
      <c r="A188" s="7">
        <v>2016</v>
      </c>
      <c r="B188" s="5" t="s">
        <v>507</v>
      </c>
      <c r="C188" s="5" t="s">
        <v>93</v>
      </c>
      <c r="D188" s="5" t="s">
        <v>97</v>
      </c>
      <c r="E188" s="5" t="s">
        <v>246</v>
      </c>
      <c r="F188" s="5" t="s">
        <v>95</v>
      </c>
      <c r="G188" s="5" t="s">
        <v>104</v>
      </c>
      <c r="H188" s="10">
        <v>53.64931780430795</v>
      </c>
      <c r="I188" s="10">
        <v>0</v>
      </c>
      <c r="J188" s="332">
        <v>53.64931780430795</v>
      </c>
      <c r="K188" s="10">
        <v>6.515292190009106</v>
      </c>
      <c r="L188" s="10">
        <v>7.245516439342542</v>
      </c>
      <c r="M188" s="332">
        <v>13.760808629351647</v>
      </c>
      <c r="N188" s="10">
        <v>2.502528385945639</v>
      </c>
      <c r="O188" s="10">
        <v>10.971002034530137</v>
      </c>
      <c r="P188" s="10">
        <v>3.544823594156501</v>
      </c>
      <c r="Q188" s="10">
        <v>2.6828312482397836</v>
      </c>
      <c r="R188" s="10">
        <v>9.150747725439402</v>
      </c>
      <c r="S188" s="10">
        <v>10.627837123998328</v>
      </c>
      <c r="T188" s="10">
        <v>28.90660497848504</v>
      </c>
      <c r="U188" s="10">
        <v>4.512599432176704</v>
      </c>
      <c r="V188" s="332">
        <v>72.89897452297153</v>
      </c>
      <c r="W188" s="332">
        <v>140.3091009566311</v>
      </c>
      <c r="X188" s="10">
        <v>14.217297751681729</v>
      </c>
      <c r="Y188" s="327">
        <v>154.52639870831285</v>
      </c>
    </row>
    <row r="189" spans="1:25" ht="15">
      <c r="A189" s="7">
        <v>2016</v>
      </c>
      <c r="B189" s="5" t="s">
        <v>507</v>
      </c>
      <c r="C189" s="5" t="s">
        <v>93</v>
      </c>
      <c r="D189" s="5" t="s">
        <v>94</v>
      </c>
      <c r="E189" s="5" t="s">
        <v>247</v>
      </c>
      <c r="F189" s="5" t="s">
        <v>95</v>
      </c>
      <c r="G189" s="5" t="s">
        <v>105</v>
      </c>
      <c r="H189" s="10">
        <v>25.823961648435468</v>
      </c>
      <c r="I189" s="10">
        <v>6.404760351411148</v>
      </c>
      <c r="J189" s="332">
        <v>32.22872199984661</v>
      </c>
      <c r="K189" s="10">
        <v>1.2095360472157453</v>
      </c>
      <c r="L189" s="10">
        <v>14.672089510939614</v>
      </c>
      <c r="M189" s="332">
        <v>15.88162555815536</v>
      </c>
      <c r="N189" s="10">
        <v>11.432132109825416</v>
      </c>
      <c r="O189" s="10">
        <v>22.56033625490662</v>
      </c>
      <c r="P189" s="10">
        <v>5.402191822047772</v>
      </c>
      <c r="Q189" s="10">
        <v>5.743953676710093</v>
      </c>
      <c r="R189" s="10">
        <v>9.559752391935145</v>
      </c>
      <c r="S189" s="10">
        <v>13.807211492226077</v>
      </c>
      <c r="T189" s="10">
        <v>39.76016183659675</v>
      </c>
      <c r="U189" s="10">
        <v>5.633409623236449</v>
      </c>
      <c r="V189" s="332">
        <v>113.89914920748431</v>
      </c>
      <c r="W189" s="332">
        <v>162.0094967654863</v>
      </c>
      <c r="X189" s="10">
        <v>16.140590654242548</v>
      </c>
      <c r="Y189" s="327">
        <v>178.15008741972883</v>
      </c>
    </row>
    <row r="190" spans="1:25" ht="15">
      <c r="A190" s="7">
        <v>2016</v>
      </c>
      <c r="B190" s="5" t="s">
        <v>507</v>
      </c>
      <c r="C190" s="5" t="s">
        <v>93</v>
      </c>
      <c r="D190" s="5" t="s">
        <v>97</v>
      </c>
      <c r="E190" s="5" t="s">
        <v>248</v>
      </c>
      <c r="F190" s="5" t="s">
        <v>95</v>
      </c>
      <c r="G190" s="5" t="s">
        <v>106</v>
      </c>
      <c r="H190" s="10">
        <v>6.641589599931265</v>
      </c>
      <c r="I190" s="10">
        <v>0</v>
      </c>
      <c r="J190" s="332">
        <v>6.641589599931265</v>
      </c>
      <c r="K190" s="10">
        <v>0.6951740077269518</v>
      </c>
      <c r="L190" s="10">
        <v>2.6898162725052215</v>
      </c>
      <c r="M190" s="332">
        <v>3.384990280232173</v>
      </c>
      <c r="N190" s="10">
        <v>0.911627842703179</v>
      </c>
      <c r="O190" s="10">
        <v>7.684973537524705</v>
      </c>
      <c r="P190" s="10">
        <v>1.3529398033276174</v>
      </c>
      <c r="Q190" s="10">
        <v>0.8156454715922719</v>
      </c>
      <c r="R190" s="10">
        <v>3.3831706199934906</v>
      </c>
      <c r="S190" s="10">
        <v>3.818052665946084</v>
      </c>
      <c r="T190" s="10">
        <v>9.613078738339974</v>
      </c>
      <c r="U190" s="10">
        <v>1.1234909454346098</v>
      </c>
      <c r="V190" s="332">
        <v>28.702979624861932</v>
      </c>
      <c r="W190" s="332">
        <v>38.72955950502537</v>
      </c>
      <c r="X190" s="10">
        <v>3.8658160531043224</v>
      </c>
      <c r="Y190" s="327">
        <v>42.595375558129696</v>
      </c>
    </row>
    <row r="191" spans="1:25" ht="15">
      <c r="A191" s="7">
        <v>2016</v>
      </c>
      <c r="B191" s="5" t="s">
        <v>507</v>
      </c>
      <c r="C191" s="5" t="s">
        <v>93</v>
      </c>
      <c r="D191" s="5" t="s">
        <v>97</v>
      </c>
      <c r="E191" s="5" t="s">
        <v>249</v>
      </c>
      <c r="F191" s="5" t="s">
        <v>95</v>
      </c>
      <c r="G191" s="5" t="s">
        <v>107</v>
      </c>
      <c r="H191" s="10">
        <v>11.017724552096842</v>
      </c>
      <c r="I191" s="10">
        <v>0.15412396332419973</v>
      </c>
      <c r="J191" s="332">
        <v>11.171848515421042</v>
      </c>
      <c r="K191" s="10">
        <v>1.285107858599735</v>
      </c>
      <c r="L191" s="10">
        <v>3.010049567646907</v>
      </c>
      <c r="M191" s="332">
        <v>4.295157426246642</v>
      </c>
      <c r="N191" s="10">
        <v>1.1550674452549403</v>
      </c>
      <c r="O191" s="10">
        <v>3.4215737077425663</v>
      </c>
      <c r="P191" s="10">
        <v>2.1758863899787575</v>
      </c>
      <c r="Q191" s="10">
        <v>1.2350956741996515</v>
      </c>
      <c r="R191" s="10">
        <v>3.7528758231768644</v>
      </c>
      <c r="S191" s="10">
        <v>4.322336946956737</v>
      </c>
      <c r="T191" s="10">
        <v>14.73676107222424</v>
      </c>
      <c r="U191" s="10">
        <v>1.6787323827806868</v>
      </c>
      <c r="V191" s="332">
        <v>32.47832944231445</v>
      </c>
      <c r="W191" s="332">
        <v>47.945335383982126</v>
      </c>
      <c r="X191" s="10">
        <v>4.786147310740752</v>
      </c>
      <c r="Y191" s="327">
        <v>52.73148269472288</v>
      </c>
    </row>
    <row r="192" spans="1:25" ht="15">
      <c r="A192" s="7">
        <v>2016</v>
      </c>
      <c r="B192" s="5" t="s">
        <v>507</v>
      </c>
      <c r="C192" s="5" t="s">
        <v>93</v>
      </c>
      <c r="D192" s="5" t="s">
        <v>97</v>
      </c>
      <c r="E192" s="5" t="s">
        <v>250</v>
      </c>
      <c r="F192" s="5" t="s">
        <v>95</v>
      </c>
      <c r="G192" s="5" t="s">
        <v>108</v>
      </c>
      <c r="H192" s="10">
        <v>16.672532244291908</v>
      </c>
      <c r="I192" s="10">
        <v>0.6670045272364801</v>
      </c>
      <c r="J192" s="332">
        <v>17.339536771528387</v>
      </c>
      <c r="K192" s="10">
        <v>0.8568913655814676</v>
      </c>
      <c r="L192" s="10">
        <v>6.264553730962236</v>
      </c>
      <c r="M192" s="332">
        <v>7.121445096543703</v>
      </c>
      <c r="N192" s="10">
        <v>2.5337696554333493</v>
      </c>
      <c r="O192" s="10">
        <v>9.691442211717124</v>
      </c>
      <c r="P192" s="10">
        <v>3.585428021502072</v>
      </c>
      <c r="Q192" s="10">
        <v>8.840724713939338</v>
      </c>
      <c r="R192" s="10">
        <v>6.245822403975492</v>
      </c>
      <c r="S192" s="10">
        <v>8.120716152354117</v>
      </c>
      <c r="T192" s="10">
        <v>12.530937815785832</v>
      </c>
      <c r="U192" s="10">
        <v>3.350843863838157</v>
      </c>
      <c r="V192" s="332">
        <v>54.89968483854548</v>
      </c>
      <c r="W192" s="332">
        <v>79.36066670661756</v>
      </c>
      <c r="X192" s="10">
        <v>7.866824763016703</v>
      </c>
      <c r="Y192" s="327">
        <v>87.22749146963427</v>
      </c>
    </row>
    <row r="193" spans="1:25" ht="15">
      <c r="A193" s="7">
        <v>2016</v>
      </c>
      <c r="B193" s="5" t="s">
        <v>507</v>
      </c>
      <c r="C193" s="5" t="s">
        <v>93</v>
      </c>
      <c r="D193" s="5" t="s">
        <v>97</v>
      </c>
      <c r="E193" s="5" t="s">
        <v>251</v>
      </c>
      <c r="F193" s="5" t="s">
        <v>95</v>
      </c>
      <c r="G193" s="5" t="s">
        <v>109</v>
      </c>
      <c r="H193" s="10">
        <v>4.479983356123784</v>
      </c>
      <c r="I193" s="10">
        <v>0.008995743149504968</v>
      </c>
      <c r="J193" s="332">
        <v>4.488979099273289</v>
      </c>
      <c r="K193" s="10">
        <v>0.6270828369368664</v>
      </c>
      <c r="L193" s="10">
        <v>2.0410754003401608</v>
      </c>
      <c r="M193" s="332">
        <v>2.6681582372770274</v>
      </c>
      <c r="N193" s="10">
        <v>1.0071152066359177</v>
      </c>
      <c r="O193" s="10">
        <v>3.6630764546595103</v>
      </c>
      <c r="P193" s="10">
        <v>0.7703667089579108</v>
      </c>
      <c r="Q193" s="10">
        <v>0.3201519884525792</v>
      </c>
      <c r="R193" s="10">
        <v>1.608837362592995</v>
      </c>
      <c r="S193" s="10">
        <v>2.8217325476413944</v>
      </c>
      <c r="T193" s="10">
        <v>12.25994697790343</v>
      </c>
      <c r="U193" s="10">
        <v>0.481886794576948</v>
      </c>
      <c r="V193" s="332">
        <v>22.933114041420684</v>
      </c>
      <c r="W193" s="332">
        <v>30.090251377971</v>
      </c>
      <c r="X193" s="10">
        <v>2.9941667933456295</v>
      </c>
      <c r="Y193" s="327">
        <v>33.08441817131663</v>
      </c>
    </row>
    <row r="194" spans="1:25" ht="15">
      <c r="A194" s="7">
        <v>2016</v>
      </c>
      <c r="B194" s="5" t="s">
        <v>507</v>
      </c>
      <c r="C194" s="5" t="s">
        <v>93</v>
      </c>
      <c r="D194" s="5" t="s">
        <v>94</v>
      </c>
      <c r="E194" s="5" t="s">
        <v>252</v>
      </c>
      <c r="F194" s="5" t="s">
        <v>95</v>
      </c>
      <c r="G194" s="5" t="s">
        <v>110</v>
      </c>
      <c r="H194" s="10">
        <v>12.120293666819784</v>
      </c>
      <c r="I194" s="10">
        <v>0</v>
      </c>
      <c r="J194" s="332">
        <v>12.120293666819784</v>
      </c>
      <c r="K194" s="10">
        <v>2.603643054655364</v>
      </c>
      <c r="L194" s="10">
        <v>2.79265051084965</v>
      </c>
      <c r="M194" s="332">
        <v>5.396293565505014</v>
      </c>
      <c r="N194" s="10">
        <v>0.8198737038628876</v>
      </c>
      <c r="O194" s="10">
        <v>5.5369332501892154</v>
      </c>
      <c r="P194" s="10">
        <v>2.318823771251046</v>
      </c>
      <c r="Q194" s="10">
        <v>1.6350725029358915</v>
      </c>
      <c r="R194" s="10">
        <v>3.8327091372579427</v>
      </c>
      <c r="S194" s="10">
        <v>5.76419417926304</v>
      </c>
      <c r="T194" s="10">
        <v>21.70211067465853</v>
      </c>
      <c r="U194" s="10">
        <v>1.3762241875657946</v>
      </c>
      <c r="V194" s="332">
        <v>42.98594140698435</v>
      </c>
      <c r="W194" s="332">
        <v>60.50252863930915</v>
      </c>
      <c r="X194" s="10">
        <v>6.025759594920006</v>
      </c>
      <c r="Y194" s="327">
        <v>66.52828823422915</v>
      </c>
    </row>
    <row r="195" spans="1:25" ht="15">
      <c r="A195" s="7">
        <v>2016</v>
      </c>
      <c r="B195" s="5" t="s">
        <v>507</v>
      </c>
      <c r="C195" s="5" t="s">
        <v>93</v>
      </c>
      <c r="D195" s="5" t="s">
        <v>97</v>
      </c>
      <c r="E195" s="5" t="s">
        <v>253</v>
      </c>
      <c r="F195" s="5" t="s">
        <v>95</v>
      </c>
      <c r="G195" s="5" t="s">
        <v>111</v>
      </c>
      <c r="H195" s="10">
        <v>12.898560261518043</v>
      </c>
      <c r="I195" s="10">
        <v>0.9608261048075011</v>
      </c>
      <c r="J195" s="332">
        <v>13.859386366325543</v>
      </c>
      <c r="K195" s="10">
        <v>1.0547250973253117</v>
      </c>
      <c r="L195" s="10">
        <v>5.0047175704765925</v>
      </c>
      <c r="M195" s="332">
        <v>6.059442667801904</v>
      </c>
      <c r="N195" s="10">
        <v>1.4511490701586915</v>
      </c>
      <c r="O195" s="10">
        <v>5.006367671359699</v>
      </c>
      <c r="P195" s="10">
        <v>2.9611877856477014</v>
      </c>
      <c r="Q195" s="10">
        <v>2.4434530192030772</v>
      </c>
      <c r="R195" s="10">
        <v>6.261888427996154</v>
      </c>
      <c r="S195" s="10">
        <v>6.573083358758817</v>
      </c>
      <c r="T195" s="10">
        <v>20.645504047379212</v>
      </c>
      <c r="U195" s="10">
        <v>2.107333592817467</v>
      </c>
      <c r="V195" s="332">
        <v>47.44996697332082</v>
      </c>
      <c r="W195" s="332">
        <v>67.36879600744827</v>
      </c>
      <c r="X195" s="10">
        <v>6.69740965146808</v>
      </c>
      <c r="Y195" s="327">
        <v>74.06620565891635</v>
      </c>
    </row>
    <row r="196" spans="1:25" ht="15">
      <c r="A196" s="7">
        <v>2016</v>
      </c>
      <c r="B196" s="5" t="s">
        <v>507</v>
      </c>
      <c r="C196" s="5" t="s">
        <v>93</v>
      </c>
      <c r="D196" s="5" t="s">
        <v>97</v>
      </c>
      <c r="E196" s="5" t="s">
        <v>254</v>
      </c>
      <c r="F196" s="5" t="s">
        <v>95</v>
      </c>
      <c r="G196" s="5" t="s">
        <v>112</v>
      </c>
      <c r="H196" s="10">
        <v>12.551221392563436</v>
      </c>
      <c r="I196" s="10">
        <v>0</v>
      </c>
      <c r="J196" s="332">
        <v>12.551221392563436</v>
      </c>
      <c r="K196" s="10">
        <v>2.2043713700131833</v>
      </c>
      <c r="L196" s="10">
        <v>11.170075917083807</v>
      </c>
      <c r="M196" s="332">
        <v>13.37444728709699</v>
      </c>
      <c r="N196" s="10">
        <v>7.2674239918860435</v>
      </c>
      <c r="O196" s="10">
        <v>32.32359957903012</v>
      </c>
      <c r="P196" s="10">
        <v>3.058806101759085</v>
      </c>
      <c r="Q196" s="10">
        <v>2.6415102512003754</v>
      </c>
      <c r="R196" s="10">
        <v>19.01303230394876</v>
      </c>
      <c r="S196" s="10">
        <v>13.947409303141594</v>
      </c>
      <c r="T196" s="10">
        <v>43.97825716337207</v>
      </c>
      <c r="U196" s="10">
        <v>2.6056890624189077</v>
      </c>
      <c r="V196" s="332">
        <v>124.83572775675695</v>
      </c>
      <c r="W196" s="332">
        <v>150.76139643641739</v>
      </c>
      <c r="X196" s="10">
        <v>14.946869828509335</v>
      </c>
      <c r="Y196" s="327">
        <v>165.70826626492672</v>
      </c>
    </row>
    <row r="197" spans="1:25" ht="15">
      <c r="A197" s="7">
        <v>2016</v>
      </c>
      <c r="B197" s="5" t="s">
        <v>507</v>
      </c>
      <c r="C197" s="5" t="s">
        <v>93</v>
      </c>
      <c r="D197" s="5" t="s">
        <v>97</v>
      </c>
      <c r="E197" s="5" t="s">
        <v>255</v>
      </c>
      <c r="F197" s="5" t="s">
        <v>95</v>
      </c>
      <c r="G197" s="5" t="s">
        <v>113</v>
      </c>
      <c r="H197" s="10">
        <v>20.256104218549346</v>
      </c>
      <c r="I197" s="10">
        <v>1.0207893731975335</v>
      </c>
      <c r="J197" s="332">
        <v>21.27689359174688</v>
      </c>
      <c r="K197" s="10">
        <v>5.765872280292608</v>
      </c>
      <c r="L197" s="10">
        <v>15.892384601774584</v>
      </c>
      <c r="M197" s="332">
        <v>21.658256882067192</v>
      </c>
      <c r="N197" s="10">
        <v>16.268791239944672</v>
      </c>
      <c r="O197" s="10">
        <v>84.14472401951649</v>
      </c>
      <c r="P197" s="10">
        <v>7.984048077192603</v>
      </c>
      <c r="Q197" s="10">
        <v>5.681515203282109</v>
      </c>
      <c r="R197" s="10">
        <v>27.507798381865406</v>
      </c>
      <c r="S197" s="10">
        <v>24.705923688028015</v>
      </c>
      <c r="T197" s="10">
        <v>29.523928373273908</v>
      </c>
      <c r="U197" s="10">
        <v>9.397970226765263</v>
      </c>
      <c r="V197" s="332">
        <v>205.21469920986846</v>
      </c>
      <c r="W197" s="332">
        <v>248.1498496836825</v>
      </c>
      <c r="X197" s="10">
        <v>24.706622936941127</v>
      </c>
      <c r="Y197" s="327">
        <v>272.8564726206236</v>
      </c>
    </row>
    <row r="198" spans="1:25" ht="15">
      <c r="A198" s="7">
        <v>2016</v>
      </c>
      <c r="B198" s="5" t="s">
        <v>507</v>
      </c>
      <c r="C198" s="5" t="s">
        <v>93</v>
      </c>
      <c r="D198" s="5" t="s">
        <v>97</v>
      </c>
      <c r="E198" s="5" t="s">
        <v>256</v>
      </c>
      <c r="F198" s="5" t="s">
        <v>95</v>
      </c>
      <c r="G198" s="5" t="s">
        <v>114</v>
      </c>
      <c r="H198" s="10">
        <v>15.443868108882253</v>
      </c>
      <c r="I198" s="10">
        <v>0.38222765672611614</v>
      </c>
      <c r="J198" s="332">
        <v>15.826095765608368</v>
      </c>
      <c r="K198" s="10">
        <v>3.7259484956154996</v>
      </c>
      <c r="L198" s="10">
        <v>8.130683438383205</v>
      </c>
      <c r="M198" s="332">
        <v>11.856631933998704</v>
      </c>
      <c r="N198" s="10">
        <v>6.072306518510377</v>
      </c>
      <c r="O198" s="10">
        <v>32.14932470680841</v>
      </c>
      <c r="P198" s="10">
        <v>8.816517622011581</v>
      </c>
      <c r="Q198" s="10">
        <v>3.692371707179223</v>
      </c>
      <c r="R198" s="10">
        <v>17.388212169794972</v>
      </c>
      <c r="S198" s="10">
        <v>12.593457966415125</v>
      </c>
      <c r="T198" s="10">
        <v>17.89455076230221</v>
      </c>
      <c r="U198" s="10">
        <v>4.184882834298505</v>
      </c>
      <c r="V198" s="332">
        <v>102.7916242873204</v>
      </c>
      <c r="W198" s="332">
        <v>130.47435198692747</v>
      </c>
      <c r="X198" s="10">
        <v>12.96991067256293</v>
      </c>
      <c r="Y198" s="327">
        <v>143.4442626594904</v>
      </c>
    </row>
    <row r="199" spans="1:25" ht="15">
      <c r="A199" s="7">
        <v>2016</v>
      </c>
      <c r="B199" s="5" t="s">
        <v>507</v>
      </c>
      <c r="C199" s="5" t="s">
        <v>93</v>
      </c>
      <c r="D199" s="5" t="s">
        <v>94</v>
      </c>
      <c r="E199" s="5" t="s">
        <v>257</v>
      </c>
      <c r="F199" s="5" t="s">
        <v>95</v>
      </c>
      <c r="G199" s="5" t="s">
        <v>115</v>
      </c>
      <c r="H199" s="10">
        <v>12.783651219890517</v>
      </c>
      <c r="I199" s="10">
        <v>0</v>
      </c>
      <c r="J199" s="332">
        <v>12.783651219890517</v>
      </c>
      <c r="K199" s="10">
        <v>1.5840302105322313</v>
      </c>
      <c r="L199" s="10">
        <v>3.5917800924645147</v>
      </c>
      <c r="M199" s="332">
        <v>5.175810302996746</v>
      </c>
      <c r="N199" s="10">
        <v>1.191393171055629</v>
      </c>
      <c r="O199" s="10">
        <v>4.135649739146696</v>
      </c>
      <c r="P199" s="10">
        <v>2.348710554934608</v>
      </c>
      <c r="Q199" s="10">
        <v>0.8705375007372097</v>
      </c>
      <c r="R199" s="10">
        <v>2.2861578882205347</v>
      </c>
      <c r="S199" s="10">
        <v>4.461499367779475</v>
      </c>
      <c r="T199" s="10">
        <v>19.69953310851668</v>
      </c>
      <c r="U199" s="10">
        <v>0.9216600028751659</v>
      </c>
      <c r="V199" s="332">
        <v>35.915141333266</v>
      </c>
      <c r="W199" s="332">
        <v>53.87460285615326</v>
      </c>
      <c r="X199" s="10">
        <v>5.391122356429614</v>
      </c>
      <c r="Y199" s="327">
        <v>59.26572521258287</v>
      </c>
    </row>
    <row r="200" spans="1:25" ht="15">
      <c r="A200" s="7">
        <v>2016</v>
      </c>
      <c r="B200" s="5" t="s">
        <v>507</v>
      </c>
      <c r="C200" s="5" t="s">
        <v>116</v>
      </c>
      <c r="D200" s="5" t="s">
        <v>117</v>
      </c>
      <c r="E200" s="5" t="s">
        <v>258</v>
      </c>
      <c r="F200" s="5" t="s">
        <v>118</v>
      </c>
      <c r="G200" s="5" t="s">
        <v>119</v>
      </c>
      <c r="H200" s="10">
        <v>57.44172365138629</v>
      </c>
      <c r="I200" s="10">
        <v>1.3721942361225457</v>
      </c>
      <c r="J200" s="332">
        <v>58.813917887508836</v>
      </c>
      <c r="K200" s="10">
        <v>3.3025142819329387</v>
      </c>
      <c r="L200" s="10">
        <v>13.532153517040175</v>
      </c>
      <c r="M200" s="332">
        <v>16.834667798973115</v>
      </c>
      <c r="N200" s="10">
        <v>4.318783670301889</v>
      </c>
      <c r="O200" s="10">
        <v>22.74916037549833</v>
      </c>
      <c r="P200" s="10">
        <v>8.861703774992982</v>
      </c>
      <c r="Q200" s="10">
        <v>6.834021221547803</v>
      </c>
      <c r="R200" s="10">
        <v>26.998972949039942</v>
      </c>
      <c r="S200" s="10">
        <v>14.825972014046094</v>
      </c>
      <c r="T200" s="10">
        <v>18.800111529010533</v>
      </c>
      <c r="U200" s="10">
        <v>6.289973989286135</v>
      </c>
      <c r="V200" s="332">
        <v>109.67869952372372</v>
      </c>
      <c r="W200" s="332">
        <v>185.32728521020567</v>
      </c>
      <c r="X200" s="10">
        <v>18.650494555829738</v>
      </c>
      <c r="Y200" s="327">
        <v>203.9777797660354</v>
      </c>
    </row>
    <row r="201" spans="1:25" ht="15">
      <c r="A201" s="7">
        <v>2016</v>
      </c>
      <c r="B201" s="5" t="s">
        <v>507</v>
      </c>
      <c r="C201" s="5" t="s">
        <v>116</v>
      </c>
      <c r="D201" s="5" t="s">
        <v>120</v>
      </c>
      <c r="E201" s="5" t="s">
        <v>259</v>
      </c>
      <c r="F201" s="5" t="s">
        <v>118</v>
      </c>
      <c r="G201" s="5" t="s">
        <v>121</v>
      </c>
      <c r="H201" s="10">
        <v>6.419738331757225</v>
      </c>
      <c r="I201" s="10">
        <v>0</v>
      </c>
      <c r="J201" s="332">
        <v>6.419738331757225</v>
      </c>
      <c r="K201" s="10">
        <v>1.3994442781644012</v>
      </c>
      <c r="L201" s="10">
        <v>2.679218579222828</v>
      </c>
      <c r="M201" s="332">
        <v>4.078662857387229</v>
      </c>
      <c r="N201" s="10">
        <v>1.077380681445468</v>
      </c>
      <c r="O201" s="10">
        <v>4.760832367877298</v>
      </c>
      <c r="P201" s="10">
        <v>1.5318430267508367</v>
      </c>
      <c r="Q201" s="10">
        <v>1.0836951395046681</v>
      </c>
      <c r="R201" s="10">
        <v>5.607454925144811</v>
      </c>
      <c r="S201" s="10">
        <v>4.147162302222926</v>
      </c>
      <c r="T201" s="10">
        <v>13.443084911111034</v>
      </c>
      <c r="U201" s="10">
        <v>1.1413129841053615</v>
      </c>
      <c r="V201" s="332">
        <v>32.7927663381624</v>
      </c>
      <c r="W201" s="332">
        <v>43.291167527306854</v>
      </c>
      <c r="X201" s="10">
        <v>4.292266657730691</v>
      </c>
      <c r="Y201" s="327">
        <v>47.58343418503755</v>
      </c>
    </row>
    <row r="202" spans="1:25" ht="15">
      <c r="A202" s="7">
        <v>2016</v>
      </c>
      <c r="B202" s="5" t="s">
        <v>507</v>
      </c>
      <c r="C202" s="5" t="s">
        <v>116</v>
      </c>
      <c r="D202" s="5" t="s">
        <v>117</v>
      </c>
      <c r="E202" s="5" t="s">
        <v>260</v>
      </c>
      <c r="F202" s="5" t="s">
        <v>118</v>
      </c>
      <c r="G202" s="5" t="s">
        <v>122</v>
      </c>
      <c r="H202" s="10">
        <v>11.963124799917285</v>
      </c>
      <c r="I202" s="10">
        <v>0</v>
      </c>
      <c r="J202" s="332">
        <v>11.963124799917285</v>
      </c>
      <c r="K202" s="10">
        <v>1.3222440869967809</v>
      </c>
      <c r="L202" s="10">
        <v>3.6773676728998286</v>
      </c>
      <c r="M202" s="332">
        <v>4.999611759896609</v>
      </c>
      <c r="N202" s="10">
        <v>1.0440884107860386</v>
      </c>
      <c r="O202" s="10">
        <v>3.0905499761610926</v>
      </c>
      <c r="P202" s="10">
        <v>1.8591508259788452</v>
      </c>
      <c r="Q202" s="10">
        <v>1.5034042533991785</v>
      </c>
      <c r="R202" s="10">
        <v>6.197351650748024</v>
      </c>
      <c r="S202" s="10">
        <v>4.782629794009473</v>
      </c>
      <c r="T202" s="10">
        <v>18.42883771147457</v>
      </c>
      <c r="U202" s="10">
        <v>1.3516650363000977</v>
      </c>
      <c r="V202" s="332">
        <v>38.257677658857325</v>
      </c>
      <c r="W202" s="332">
        <v>55.22041421867122</v>
      </c>
      <c r="X202" s="10">
        <v>5.500064264354957</v>
      </c>
      <c r="Y202" s="327">
        <v>60.72047848302618</v>
      </c>
    </row>
    <row r="203" spans="1:25" ht="15">
      <c r="A203" s="7">
        <v>2016</v>
      </c>
      <c r="B203" s="5" t="s">
        <v>507</v>
      </c>
      <c r="C203" s="5" t="s">
        <v>116</v>
      </c>
      <c r="D203" s="5" t="s">
        <v>123</v>
      </c>
      <c r="E203" s="5" t="s">
        <v>261</v>
      </c>
      <c r="F203" s="5" t="s">
        <v>118</v>
      </c>
      <c r="G203" s="5" t="s">
        <v>124</v>
      </c>
      <c r="H203" s="10">
        <v>14.524690529949364</v>
      </c>
      <c r="I203" s="10">
        <v>0</v>
      </c>
      <c r="J203" s="332">
        <v>14.524690529949364</v>
      </c>
      <c r="K203" s="10">
        <v>9.005421222998887</v>
      </c>
      <c r="L203" s="10">
        <v>6.975970275730122</v>
      </c>
      <c r="M203" s="332">
        <v>15.981391498729009</v>
      </c>
      <c r="N203" s="10">
        <v>16.548327221192014</v>
      </c>
      <c r="O203" s="10">
        <v>23.515944458898574</v>
      </c>
      <c r="P203" s="10">
        <v>7.120696283396139</v>
      </c>
      <c r="Q203" s="10">
        <v>3.674214957777691</v>
      </c>
      <c r="R203" s="10">
        <v>20.387565331009633</v>
      </c>
      <c r="S203" s="10">
        <v>11.725410410774687</v>
      </c>
      <c r="T203" s="10">
        <v>13.298930094671519</v>
      </c>
      <c r="U203" s="10">
        <v>4.021251217567708</v>
      </c>
      <c r="V203" s="332">
        <v>100.29233997528796</v>
      </c>
      <c r="W203" s="332">
        <v>130.79842200396632</v>
      </c>
      <c r="X203" s="10">
        <v>12.977228065010237</v>
      </c>
      <c r="Y203" s="327">
        <v>143.77565006897657</v>
      </c>
    </row>
    <row r="204" spans="1:25" ht="15">
      <c r="A204" s="7">
        <v>2016</v>
      </c>
      <c r="B204" s="5" t="s">
        <v>507</v>
      </c>
      <c r="C204" s="5" t="s">
        <v>116</v>
      </c>
      <c r="D204" s="5" t="s">
        <v>120</v>
      </c>
      <c r="E204" s="5" t="s">
        <v>262</v>
      </c>
      <c r="F204" s="5" t="s">
        <v>118</v>
      </c>
      <c r="G204" s="5" t="s">
        <v>125</v>
      </c>
      <c r="H204" s="10">
        <v>13.066809733533006</v>
      </c>
      <c r="I204" s="10">
        <v>0</v>
      </c>
      <c r="J204" s="332">
        <v>13.066809733533006</v>
      </c>
      <c r="K204" s="10">
        <v>1.5578508036254264</v>
      </c>
      <c r="L204" s="10">
        <v>3.5657056382558525</v>
      </c>
      <c r="M204" s="332">
        <v>5.123556441881279</v>
      </c>
      <c r="N204" s="10">
        <v>0.5630256004189214</v>
      </c>
      <c r="O204" s="10">
        <v>1.6572625768798275</v>
      </c>
      <c r="P204" s="10">
        <v>0.7522813737355177</v>
      </c>
      <c r="Q204" s="10">
        <v>0.46988773577876286</v>
      </c>
      <c r="R204" s="10">
        <v>3.445870077463652</v>
      </c>
      <c r="S204" s="10">
        <v>4.4811804643082835</v>
      </c>
      <c r="T204" s="10">
        <v>20.44570785343306</v>
      </c>
      <c r="U204" s="10">
        <v>0.5205300385098454</v>
      </c>
      <c r="V204" s="332">
        <v>32.33574572052787</v>
      </c>
      <c r="W204" s="332">
        <v>50.52611189594215</v>
      </c>
      <c r="X204" s="10">
        <v>5.059067931848312</v>
      </c>
      <c r="Y204" s="327">
        <v>55.58517982779046</v>
      </c>
    </row>
    <row r="205" spans="1:25" ht="15">
      <c r="A205" s="7">
        <v>2016</v>
      </c>
      <c r="B205" s="5" t="s">
        <v>507</v>
      </c>
      <c r="C205" s="5" t="s">
        <v>116</v>
      </c>
      <c r="D205" s="5" t="s">
        <v>126</v>
      </c>
      <c r="E205" s="5" t="s">
        <v>263</v>
      </c>
      <c r="F205" s="5" t="s">
        <v>118</v>
      </c>
      <c r="G205" s="5" t="s">
        <v>127</v>
      </c>
      <c r="H205" s="10">
        <v>99.27388751085643</v>
      </c>
      <c r="I205" s="10">
        <v>0</v>
      </c>
      <c r="J205" s="332">
        <v>99.27388751085643</v>
      </c>
      <c r="K205" s="10">
        <v>26.530327429444462</v>
      </c>
      <c r="L205" s="10">
        <v>22.007064364594044</v>
      </c>
      <c r="M205" s="332">
        <v>48.537391794038506</v>
      </c>
      <c r="N205" s="10">
        <v>17.445995608827424</v>
      </c>
      <c r="O205" s="10">
        <v>121.01135091568727</v>
      </c>
      <c r="P205" s="10">
        <v>15.462154010878134</v>
      </c>
      <c r="Q205" s="10">
        <v>15.116783733213184</v>
      </c>
      <c r="R205" s="10">
        <v>77.80495079111886</v>
      </c>
      <c r="S205" s="10">
        <v>44.40789186365837</v>
      </c>
      <c r="T205" s="10">
        <v>56.99902952247774</v>
      </c>
      <c r="U205" s="10">
        <v>20.978291049060587</v>
      </c>
      <c r="V205" s="332">
        <v>369.2264474949216</v>
      </c>
      <c r="W205" s="332">
        <v>517.0377267998166</v>
      </c>
      <c r="X205" s="10">
        <v>51.66908084244647</v>
      </c>
      <c r="Y205" s="327">
        <v>568.706807642263</v>
      </c>
    </row>
    <row r="206" spans="1:25" ht="15">
      <c r="A206" s="7">
        <v>2016</v>
      </c>
      <c r="B206" s="5" t="s">
        <v>507</v>
      </c>
      <c r="C206" s="5" t="s">
        <v>116</v>
      </c>
      <c r="D206" s="5" t="s">
        <v>120</v>
      </c>
      <c r="E206" s="5" t="s">
        <v>264</v>
      </c>
      <c r="F206" s="5" t="s">
        <v>118</v>
      </c>
      <c r="G206" s="5" t="s">
        <v>128</v>
      </c>
      <c r="H206" s="10">
        <v>159.2321631630658</v>
      </c>
      <c r="I206" s="10">
        <v>0</v>
      </c>
      <c r="J206" s="332">
        <v>159.2321631630658</v>
      </c>
      <c r="K206" s="10">
        <v>4.462115097036237</v>
      </c>
      <c r="L206" s="10">
        <v>25.142430217487988</v>
      </c>
      <c r="M206" s="332">
        <v>29.604545314524223</v>
      </c>
      <c r="N206" s="10">
        <v>4.8625473465966875</v>
      </c>
      <c r="O206" s="10">
        <v>28.078150426716768</v>
      </c>
      <c r="P206" s="10">
        <v>6.885533345171314</v>
      </c>
      <c r="Q206" s="10">
        <v>2.5888095815611454</v>
      </c>
      <c r="R206" s="10">
        <v>26.785084930994792</v>
      </c>
      <c r="S206" s="10">
        <v>15.282402199491987</v>
      </c>
      <c r="T206" s="10">
        <v>23.741788460300697</v>
      </c>
      <c r="U206" s="10">
        <v>8.89694104563492</v>
      </c>
      <c r="V206" s="332">
        <v>117.1212573364683</v>
      </c>
      <c r="W206" s="332">
        <v>305.9579658140583</v>
      </c>
      <c r="X206" s="10">
        <v>31.46053414348154</v>
      </c>
      <c r="Y206" s="327">
        <v>337.41849995753984</v>
      </c>
    </row>
    <row r="207" spans="1:25" ht="15">
      <c r="A207" s="7">
        <v>2016</v>
      </c>
      <c r="B207" s="5" t="s">
        <v>507</v>
      </c>
      <c r="C207" s="5" t="s">
        <v>116</v>
      </c>
      <c r="D207" s="5" t="s">
        <v>126</v>
      </c>
      <c r="E207" s="5" t="s">
        <v>265</v>
      </c>
      <c r="F207" s="5" t="s">
        <v>118</v>
      </c>
      <c r="G207" s="5" t="s">
        <v>129</v>
      </c>
      <c r="H207" s="10">
        <v>31.54689303114779</v>
      </c>
      <c r="I207" s="10">
        <v>0.010708061879462116</v>
      </c>
      <c r="J207" s="332">
        <v>31.55760109302725</v>
      </c>
      <c r="K207" s="10">
        <v>23.371997680468066</v>
      </c>
      <c r="L207" s="10">
        <v>17.735955506980076</v>
      </c>
      <c r="M207" s="332">
        <v>41.107953187448146</v>
      </c>
      <c r="N207" s="10">
        <v>17.289315042564468</v>
      </c>
      <c r="O207" s="10">
        <v>65.53881026934273</v>
      </c>
      <c r="P207" s="10">
        <v>9.591169315552552</v>
      </c>
      <c r="Q207" s="10">
        <v>3.122140630881357</v>
      </c>
      <c r="R207" s="10">
        <v>59.668767095302854</v>
      </c>
      <c r="S207" s="10">
        <v>35.982655853951094</v>
      </c>
      <c r="T207" s="10">
        <v>58.383597616380236</v>
      </c>
      <c r="U207" s="10">
        <v>10.956209757593289</v>
      </c>
      <c r="V207" s="332">
        <v>260.5326655815686</v>
      </c>
      <c r="W207" s="332">
        <v>333.198219862044</v>
      </c>
      <c r="X207" s="10">
        <v>32.994165319121635</v>
      </c>
      <c r="Y207" s="327">
        <v>366.19238518116566</v>
      </c>
    </row>
    <row r="208" spans="1:25" ht="15">
      <c r="A208" s="7">
        <v>2016</v>
      </c>
      <c r="B208" s="5" t="s">
        <v>507</v>
      </c>
      <c r="C208" s="5" t="s">
        <v>116</v>
      </c>
      <c r="D208" s="5" t="s">
        <v>126</v>
      </c>
      <c r="E208" s="5" t="s">
        <v>266</v>
      </c>
      <c r="F208" s="5" t="s">
        <v>118</v>
      </c>
      <c r="G208" s="5" t="s">
        <v>130</v>
      </c>
      <c r="H208" s="10">
        <v>104.5273785939708</v>
      </c>
      <c r="I208" s="10">
        <v>0</v>
      </c>
      <c r="J208" s="332">
        <v>104.5273785939708</v>
      </c>
      <c r="K208" s="10">
        <v>24.73361031278945</v>
      </c>
      <c r="L208" s="10">
        <v>16.71254049990589</v>
      </c>
      <c r="M208" s="332">
        <v>41.44615081269534</v>
      </c>
      <c r="N208" s="10">
        <v>8.35856320332603</v>
      </c>
      <c r="O208" s="10">
        <v>75.32645637334667</v>
      </c>
      <c r="P208" s="10">
        <v>8.272072671341892</v>
      </c>
      <c r="Q208" s="10">
        <v>12.208376865867697</v>
      </c>
      <c r="R208" s="10">
        <v>43.46120541830549</v>
      </c>
      <c r="S208" s="10">
        <v>24.035554440606404</v>
      </c>
      <c r="T208" s="10">
        <v>22.460336561979695</v>
      </c>
      <c r="U208" s="10">
        <v>9.388608188021493</v>
      </c>
      <c r="V208" s="332">
        <v>203.51117372279535</v>
      </c>
      <c r="W208" s="332">
        <v>349.4847031294615</v>
      </c>
      <c r="X208" s="10">
        <v>35.2322583216686</v>
      </c>
      <c r="Y208" s="327">
        <v>384.7169614511301</v>
      </c>
    </row>
    <row r="209" spans="1:25" ht="15">
      <c r="A209" s="7">
        <v>2016</v>
      </c>
      <c r="B209" s="5" t="s">
        <v>507</v>
      </c>
      <c r="C209" s="5" t="s">
        <v>116</v>
      </c>
      <c r="D209" s="5" t="s">
        <v>120</v>
      </c>
      <c r="E209" s="5" t="s">
        <v>267</v>
      </c>
      <c r="F209" s="5" t="s">
        <v>118</v>
      </c>
      <c r="G209" s="5" t="s">
        <v>131</v>
      </c>
      <c r="H209" s="10">
        <v>6.848390270413923</v>
      </c>
      <c r="I209" s="10">
        <v>0</v>
      </c>
      <c r="J209" s="332">
        <v>6.848390270413923</v>
      </c>
      <c r="K209" s="10">
        <v>4.012158556112293</v>
      </c>
      <c r="L209" s="10">
        <v>1.9137526146529258</v>
      </c>
      <c r="M209" s="332">
        <v>5.925911170765219</v>
      </c>
      <c r="N209" s="10">
        <v>1.5772640778363196</v>
      </c>
      <c r="O209" s="10">
        <v>5.092616518559999</v>
      </c>
      <c r="P209" s="10">
        <v>2.166331692045995</v>
      </c>
      <c r="Q209" s="10">
        <v>1.7412075100178739</v>
      </c>
      <c r="R209" s="10">
        <v>11.791477704314744</v>
      </c>
      <c r="S209" s="10">
        <v>7.883397905471245</v>
      </c>
      <c r="T209" s="10">
        <v>21.977096373803025</v>
      </c>
      <c r="U209" s="10">
        <v>1.431314925984368</v>
      </c>
      <c r="V209" s="332">
        <v>53.66070670803357</v>
      </c>
      <c r="W209" s="332">
        <v>66.4350081492127</v>
      </c>
      <c r="X209" s="10">
        <v>6.543688423229533</v>
      </c>
      <c r="Y209" s="327">
        <v>72.97869657244223</v>
      </c>
    </row>
    <row r="210" spans="1:25" ht="15">
      <c r="A210" s="7">
        <v>2016</v>
      </c>
      <c r="B210" s="5" t="s">
        <v>507</v>
      </c>
      <c r="C210" s="5" t="s">
        <v>116</v>
      </c>
      <c r="D210" s="5" t="s">
        <v>126</v>
      </c>
      <c r="E210" s="5" t="s">
        <v>268</v>
      </c>
      <c r="F210" s="5" t="s">
        <v>118</v>
      </c>
      <c r="G210" s="5" t="s">
        <v>132</v>
      </c>
      <c r="H210" s="10">
        <v>53.33708303740258</v>
      </c>
      <c r="I210" s="10">
        <v>0</v>
      </c>
      <c r="J210" s="332">
        <v>53.33708303740258</v>
      </c>
      <c r="K210" s="10">
        <v>557.4483065632099</v>
      </c>
      <c r="L210" s="10">
        <v>161.21944655857715</v>
      </c>
      <c r="M210" s="332">
        <v>718.6677531217871</v>
      </c>
      <c r="N210" s="10">
        <v>26.481146442354756</v>
      </c>
      <c r="O210" s="10">
        <v>127.23374070171081</v>
      </c>
      <c r="P210" s="10">
        <v>12.55278235436617</v>
      </c>
      <c r="Q210" s="10">
        <v>14.51438519259389</v>
      </c>
      <c r="R210" s="10">
        <v>81.11413269663078</v>
      </c>
      <c r="S210" s="10">
        <v>74.14096253170634</v>
      </c>
      <c r="T210" s="10">
        <v>28.340361238508553</v>
      </c>
      <c r="U210" s="10">
        <v>14.55547179831322</v>
      </c>
      <c r="V210" s="332">
        <v>378.93298295618456</v>
      </c>
      <c r="W210" s="332">
        <v>1150.9378191153744</v>
      </c>
      <c r="X210" s="10">
        <v>111.6026933781713</v>
      </c>
      <c r="Y210" s="327">
        <v>1262.5405124935457</v>
      </c>
    </row>
    <row r="211" spans="1:25" ht="15">
      <c r="A211" s="7">
        <v>2016</v>
      </c>
      <c r="B211" s="5" t="s">
        <v>507</v>
      </c>
      <c r="C211" s="5" t="s">
        <v>116</v>
      </c>
      <c r="D211" s="5" t="s">
        <v>120</v>
      </c>
      <c r="E211" s="5" t="s">
        <v>269</v>
      </c>
      <c r="F211" s="5" t="s">
        <v>118</v>
      </c>
      <c r="G211" s="5" t="s">
        <v>133</v>
      </c>
      <c r="H211" s="10">
        <v>3.964717706135158</v>
      </c>
      <c r="I211" s="10">
        <v>0</v>
      </c>
      <c r="J211" s="332">
        <v>3.964717706135158</v>
      </c>
      <c r="K211" s="10">
        <v>2.7375417220238987</v>
      </c>
      <c r="L211" s="10">
        <v>21.4403058073953</v>
      </c>
      <c r="M211" s="332">
        <v>24.1778475294192</v>
      </c>
      <c r="N211" s="10">
        <v>7.953129313519501</v>
      </c>
      <c r="O211" s="10">
        <v>57.75655322849482</v>
      </c>
      <c r="P211" s="10">
        <v>6.762178279359249</v>
      </c>
      <c r="Q211" s="10">
        <v>3.8300780296964105</v>
      </c>
      <c r="R211" s="10">
        <v>36.087183864048114</v>
      </c>
      <c r="S211" s="10">
        <v>41.46228328820265</v>
      </c>
      <c r="T211" s="10">
        <v>88.60428926707897</v>
      </c>
      <c r="U211" s="10">
        <v>6.520516984314633</v>
      </c>
      <c r="V211" s="332">
        <v>248.97621225471434</v>
      </c>
      <c r="W211" s="332">
        <v>277.1187774902687</v>
      </c>
      <c r="X211" s="10">
        <v>27.27743963776196</v>
      </c>
      <c r="Y211" s="327">
        <v>304.3962171280307</v>
      </c>
    </row>
    <row r="212" spans="1:25" ht="15">
      <c r="A212" s="7">
        <v>2016</v>
      </c>
      <c r="B212" s="5" t="s">
        <v>507</v>
      </c>
      <c r="C212" s="5" t="s">
        <v>116</v>
      </c>
      <c r="D212" s="5" t="s">
        <v>126</v>
      </c>
      <c r="E212" s="5" t="s">
        <v>270</v>
      </c>
      <c r="F212" s="5" t="s">
        <v>118</v>
      </c>
      <c r="G212" s="5" t="s">
        <v>134</v>
      </c>
      <c r="H212" s="10">
        <v>32.36272063670695</v>
      </c>
      <c r="I212" s="10">
        <v>0</v>
      </c>
      <c r="J212" s="332">
        <v>32.36272063670695</v>
      </c>
      <c r="K212" s="10">
        <v>55.82750278416947</v>
      </c>
      <c r="L212" s="10">
        <v>30.521073314639015</v>
      </c>
      <c r="M212" s="332">
        <v>86.34857609880848</v>
      </c>
      <c r="N212" s="10">
        <v>34.201352842412234</v>
      </c>
      <c r="O212" s="10">
        <v>149.35585387443498</v>
      </c>
      <c r="P212" s="10">
        <v>16.81431226517683</v>
      </c>
      <c r="Q212" s="10">
        <v>24.38798135127621</v>
      </c>
      <c r="R212" s="10">
        <v>112.37206485672681</v>
      </c>
      <c r="S212" s="10">
        <v>51.46840278180245</v>
      </c>
      <c r="T212" s="10">
        <v>48.00230970563083</v>
      </c>
      <c r="U212" s="10">
        <v>21.577387744565463</v>
      </c>
      <c r="V212" s="332">
        <v>458.1796654220258</v>
      </c>
      <c r="W212" s="332">
        <v>576.8909621575413</v>
      </c>
      <c r="X212" s="10">
        <v>56.8280726880389</v>
      </c>
      <c r="Y212" s="327">
        <v>633.7190348455802</v>
      </c>
    </row>
    <row r="213" spans="1:25" ht="15">
      <c r="A213" s="7">
        <v>2016</v>
      </c>
      <c r="B213" s="5" t="s">
        <v>507</v>
      </c>
      <c r="C213" s="5" t="s">
        <v>116</v>
      </c>
      <c r="D213" s="5" t="s">
        <v>126</v>
      </c>
      <c r="E213" s="5" t="s">
        <v>271</v>
      </c>
      <c r="F213" s="5" t="s">
        <v>118</v>
      </c>
      <c r="G213" s="5" t="s">
        <v>135</v>
      </c>
      <c r="H213" s="10">
        <v>19.210160537175856</v>
      </c>
      <c r="I213" s="10">
        <v>0.0839414800176533</v>
      </c>
      <c r="J213" s="332">
        <v>19.29410201719351</v>
      </c>
      <c r="K213" s="10">
        <v>19.068664758619402</v>
      </c>
      <c r="L213" s="10">
        <v>5.7034658136393475</v>
      </c>
      <c r="M213" s="332">
        <v>24.77213057225875</v>
      </c>
      <c r="N213" s="10">
        <v>7.112120818278221</v>
      </c>
      <c r="O213" s="10">
        <v>39.87659463142399</v>
      </c>
      <c r="P213" s="10">
        <v>5.180075761603537</v>
      </c>
      <c r="Q213" s="10">
        <v>6.884839566440342</v>
      </c>
      <c r="R213" s="10">
        <v>18.79305656769617</v>
      </c>
      <c r="S213" s="10">
        <v>17.272029278913234</v>
      </c>
      <c r="T213" s="10">
        <v>41.47395811595853</v>
      </c>
      <c r="U213" s="10">
        <v>6.459112745867121</v>
      </c>
      <c r="V213" s="332">
        <v>143.05178748618115</v>
      </c>
      <c r="W213" s="332">
        <v>187.1180200756334</v>
      </c>
      <c r="X213" s="10">
        <v>18.503971138253725</v>
      </c>
      <c r="Y213" s="327">
        <v>205.62199121388713</v>
      </c>
    </row>
    <row r="214" spans="1:25" ht="15">
      <c r="A214" s="7">
        <v>2016</v>
      </c>
      <c r="B214" s="5" t="s">
        <v>507</v>
      </c>
      <c r="C214" s="5" t="s">
        <v>116</v>
      </c>
      <c r="D214" s="5" t="s">
        <v>126</v>
      </c>
      <c r="E214" s="5" t="s">
        <v>272</v>
      </c>
      <c r="F214" s="5" t="s">
        <v>118</v>
      </c>
      <c r="G214" s="5" t="s">
        <v>136</v>
      </c>
      <c r="H214" s="10">
        <v>129.97558932225272</v>
      </c>
      <c r="I214" s="10">
        <v>0</v>
      </c>
      <c r="J214" s="332">
        <v>129.97558932225272</v>
      </c>
      <c r="K214" s="10">
        <v>208.61263857303942</v>
      </c>
      <c r="L214" s="10">
        <v>57.7209376586532</v>
      </c>
      <c r="M214" s="332">
        <v>266.33357623169263</v>
      </c>
      <c r="N214" s="10">
        <v>26.768388673583573</v>
      </c>
      <c r="O214" s="10">
        <v>144.73197821903938</v>
      </c>
      <c r="P214" s="10">
        <v>23.741750527622948</v>
      </c>
      <c r="Q214" s="10">
        <v>29.56645274893295</v>
      </c>
      <c r="R214" s="10">
        <v>89.00175562646432</v>
      </c>
      <c r="S214" s="10">
        <v>61.14380259720289</v>
      </c>
      <c r="T214" s="10">
        <v>36.08821409194072</v>
      </c>
      <c r="U214" s="10">
        <v>19.70841654311305</v>
      </c>
      <c r="V214" s="332">
        <v>430.75075902789985</v>
      </c>
      <c r="W214" s="332">
        <v>827.0599245818453</v>
      </c>
      <c r="X214" s="10">
        <v>81.70094683997165</v>
      </c>
      <c r="Y214" s="327">
        <v>908.7608714218169</v>
      </c>
    </row>
    <row r="215" spans="1:25" ht="15">
      <c r="A215" s="7">
        <v>2016</v>
      </c>
      <c r="B215" s="5" t="s">
        <v>507</v>
      </c>
      <c r="C215" s="5" t="s">
        <v>116</v>
      </c>
      <c r="D215" s="5" t="s">
        <v>117</v>
      </c>
      <c r="E215" s="5" t="s">
        <v>273</v>
      </c>
      <c r="F215" s="5" t="s">
        <v>118</v>
      </c>
      <c r="G215" s="5" t="s">
        <v>137</v>
      </c>
      <c r="H215" s="10">
        <v>15.962943841000454</v>
      </c>
      <c r="I215" s="10">
        <v>0.31656653782550526</v>
      </c>
      <c r="J215" s="332">
        <v>16.27951037882596</v>
      </c>
      <c r="K215" s="10">
        <v>0.8520777566908897</v>
      </c>
      <c r="L215" s="10">
        <v>10.752303293590371</v>
      </c>
      <c r="M215" s="332">
        <v>11.60438105028126</v>
      </c>
      <c r="N215" s="10">
        <v>0.49283675469757116</v>
      </c>
      <c r="O215" s="10">
        <v>2.2903349890551516</v>
      </c>
      <c r="P215" s="10">
        <v>2.270828748267688</v>
      </c>
      <c r="Q215" s="10">
        <v>0.3939075097272303</v>
      </c>
      <c r="R215" s="10">
        <v>1.7225092412418468</v>
      </c>
      <c r="S215" s="10">
        <v>8.752239653437131</v>
      </c>
      <c r="T215" s="10">
        <v>40.494288259021026</v>
      </c>
      <c r="U215" s="10">
        <v>0.368048089429293</v>
      </c>
      <c r="V215" s="332">
        <v>56.784993244876944</v>
      </c>
      <c r="W215" s="332">
        <v>84.66888467398417</v>
      </c>
      <c r="X215" s="10">
        <v>8.427581065040295</v>
      </c>
      <c r="Y215" s="327">
        <v>93.09646573902447</v>
      </c>
    </row>
    <row r="216" spans="1:25" ht="15">
      <c r="A216" s="7">
        <v>2016</v>
      </c>
      <c r="B216" s="5" t="s">
        <v>507</v>
      </c>
      <c r="C216" s="5" t="s">
        <v>116</v>
      </c>
      <c r="D216" s="5" t="s">
        <v>126</v>
      </c>
      <c r="E216" s="5" t="s">
        <v>274</v>
      </c>
      <c r="F216" s="5" t="s">
        <v>118</v>
      </c>
      <c r="G216" s="5" t="s">
        <v>138</v>
      </c>
      <c r="H216" s="10">
        <v>40.7578254605554</v>
      </c>
      <c r="I216" s="10">
        <v>0.14220562195899286</v>
      </c>
      <c r="J216" s="332">
        <v>40.900031082514396</v>
      </c>
      <c r="K216" s="10">
        <v>1257.2190907219615</v>
      </c>
      <c r="L216" s="10">
        <v>199.6205219302839</v>
      </c>
      <c r="M216" s="332">
        <v>1456.8396126522455</v>
      </c>
      <c r="N216" s="10">
        <v>89.95165893829343</v>
      </c>
      <c r="O216" s="10">
        <v>478.95162427925686</v>
      </c>
      <c r="P216" s="10">
        <v>28.767703094890237</v>
      </c>
      <c r="Q216" s="10">
        <v>37.3187014365256</v>
      </c>
      <c r="R216" s="10">
        <v>220.15803074960274</v>
      </c>
      <c r="S216" s="10">
        <v>223.89126091633543</v>
      </c>
      <c r="T216" s="10">
        <v>156.74354026883802</v>
      </c>
      <c r="U216" s="10">
        <v>39.93769496803099</v>
      </c>
      <c r="V216" s="332">
        <v>1275.7202146517732</v>
      </c>
      <c r="W216" s="332">
        <v>2773.459858386533</v>
      </c>
      <c r="X216" s="10">
        <v>269.25953498987207</v>
      </c>
      <c r="Y216" s="327">
        <v>3042.719393376405</v>
      </c>
    </row>
    <row r="217" spans="1:25" ht="15">
      <c r="A217" s="7">
        <v>2016</v>
      </c>
      <c r="B217" s="5" t="s">
        <v>507</v>
      </c>
      <c r="C217" s="5" t="s">
        <v>116</v>
      </c>
      <c r="D217" s="5" t="s">
        <v>120</v>
      </c>
      <c r="E217" s="5" t="s">
        <v>275</v>
      </c>
      <c r="F217" s="5" t="s">
        <v>118</v>
      </c>
      <c r="G217" s="5" t="s">
        <v>139</v>
      </c>
      <c r="H217" s="10">
        <v>14.99582766074115</v>
      </c>
      <c r="I217" s="10">
        <v>15.87500996774238</v>
      </c>
      <c r="J217" s="332">
        <v>30.870837628483528</v>
      </c>
      <c r="K217" s="10">
        <v>44.90804752844948</v>
      </c>
      <c r="L217" s="10">
        <v>9.125914788375246</v>
      </c>
      <c r="M217" s="332">
        <v>54.03396231682473</v>
      </c>
      <c r="N217" s="10">
        <v>443.71977355575336</v>
      </c>
      <c r="O217" s="10">
        <v>16.421817124591144</v>
      </c>
      <c r="P217" s="10">
        <v>12.937775178721688</v>
      </c>
      <c r="Q217" s="10">
        <v>1.9214399382940295</v>
      </c>
      <c r="R217" s="10">
        <v>12.396345973657665</v>
      </c>
      <c r="S217" s="10">
        <v>17.468151324054954</v>
      </c>
      <c r="T217" s="10">
        <v>24.651663691487506</v>
      </c>
      <c r="U217" s="10">
        <v>2.326966946014823</v>
      </c>
      <c r="V217" s="332">
        <v>531.8439337325752</v>
      </c>
      <c r="W217" s="332">
        <v>616.7487336778835</v>
      </c>
      <c r="X217" s="10">
        <v>61.876521063452536</v>
      </c>
      <c r="Y217" s="327">
        <v>678.625254741336</v>
      </c>
    </row>
    <row r="218" spans="1:25" ht="15">
      <c r="A218" s="7">
        <v>2016</v>
      </c>
      <c r="B218" s="5" t="s">
        <v>507</v>
      </c>
      <c r="C218" s="5" t="s">
        <v>116</v>
      </c>
      <c r="D218" s="5" t="s">
        <v>123</v>
      </c>
      <c r="E218" s="5" t="s">
        <v>276</v>
      </c>
      <c r="F218" s="5" t="s">
        <v>118</v>
      </c>
      <c r="G218" s="5" t="s">
        <v>140</v>
      </c>
      <c r="H218" s="10">
        <v>5.166678111134029</v>
      </c>
      <c r="I218" s="10">
        <v>2.105480660552749</v>
      </c>
      <c r="J218" s="332">
        <v>7.272158771686778</v>
      </c>
      <c r="K218" s="10">
        <v>1.354915265418709</v>
      </c>
      <c r="L218" s="10">
        <v>4.278066197324464</v>
      </c>
      <c r="M218" s="332">
        <v>5.632981462743174</v>
      </c>
      <c r="N218" s="10">
        <v>0.7558282641451077</v>
      </c>
      <c r="O218" s="10">
        <v>6.0873286566393565</v>
      </c>
      <c r="P218" s="10">
        <v>16.026679723196832</v>
      </c>
      <c r="Q218" s="10">
        <v>0.9526652469429633</v>
      </c>
      <c r="R218" s="10">
        <v>4.768982804375822</v>
      </c>
      <c r="S218" s="10">
        <v>5.1566106686282245</v>
      </c>
      <c r="T218" s="10">
        <v>17.86155666957818</v>
      </c>
      <c r="U218" s="10">
        <v>1.0322586873343738</v>
      </c>
      <c r="V218" s="332">
        <v>52.64191072084087</v>
      </c>
      <c r="W218" s="332">
        <v>65.54705095527082</v>
      </c>
      <c r="X218" s="10">
        <v>6.46039432629834</v>
      </c>
      <c r="Y218" s="327">
        <v>72.00744528156916</v>
      </c>
    </row>
    <row r="219" spans="1:25" ht="15">
      <c r="A219" s="7">
        <v>2016</v>
      </c>
      <c r="B219" s="5" t="s">
        <v>507</v>
      </c>
      <c r="C219" s="5" t="s">
        <v>116</v>
      </c>
      <c r="D219" s="5" t="s">
        <v>123</v>
      </c>
      <c r="E219" s="5" t="s">
        <v>277</v>
      </c>
      <c r="F219" s="5" t="s">
        <v>118</v>
      </c>
      <c r="G219" s="5" t="s">
        <v>141</v>
      </c>
      <c r="H219" s="10">
        <v>9.601085124826838</v>
      </c>
      <c r="I219" s="10">
        <v>4.992183031021874</v>
      </c>
      <c r="J219" s="332">
        <v>14.593268155848712</v>
      </c>
      <c r="K219" s="10">
        <v>2.2868050443085033</v>
      </c>
      <c r="L219" s="10">
        <v>7.285472333965409</v>
      </c>
      <c r="M219" s="332">
        <v>9.572277378273911</v>
      </c>
      <c r="N219" s="10">
        <v>2.6685811144991365</v>
      </c>
      <c r="O219" s="10">
        <v>17.25764612026979</v>
      </c>
      <c r="P219" s="10">
        <v>5.9524597560200405</v>
      </c>
      <c r="Q219" s="10">
        <v>2.7710471315071232</v>
      </c>
      <c r="R219" s="10">
        <v>9.452441211464429</v>
      </c>
      <c r="S219" s="10">
        <v>17.51579609886816</v>
      </c>
      <c r="T219" s="10">
        <v>17.698435869762648</v>
      </c>
      <c r="U219" s="10">
        <v>3.399718532331672</v>
      </c>
      <c r="V219" s="332">
        <v>76.716125834723</v>
      </c>
      <c r="W219" s="332">
        <v>100.88167136884562</v>
      </c>
      <c r="X219" s="10">
        <v>9.991517263760624</v>
      </c>
      <c r="Y219" s="327">
        <v>110.87318863260624</v>
      </c>
    </row>
    <row r="220" spans="1:25" ht="15">
      <c r="A220" s="7">
        <v>2016</v>
      </c>
      <c r="B220" s="5" t="s">
        <v>507</v>
      </c>
      <c r="C220" s="5" t="s">
        <v>116</v>
      </c>
      <c r="D220" s="5" t="s">
        <v>120</v>
      </c>
      <c r="E220" s="5" t="s">
        <v>278</v>
      </c>
      <c r="F220" s="5" t="s">
        <v>118</v>
      </c>
      <c r="G220" s="5" t="s">
        <v>142</v>
      </c>
      <c r="H220" s="10">
        <v>10.070477967691094</v>
      </c>
      <c r="I220" s="10">
        <v>0</v>
      </c>
      <c r="J220" s="332">
        <v>10.070477967691094</v>
      </c>
      <c r="K220" s="10">
        <v>1.5770557636732863</v>
      </c>
      <c r="L220" s="10">
        <v>14.37156814483738</v>
      </c>
      <c r="M220" s="332">
        <v>15.948623908510665</v>
      </c>
      <c r="N220" s="10">
        <v>86.31772869495897</v>
      </c>
      <c r="O220" s="10">
        <v>9.882505251528885</v>
      </c>
      <c r="P220" s="10">
        <v>8.139259572304594</v>
      </c>
      <c r="Q220" s="10">
        <v>1.5885067096796075</v>
      </c>
      <c r="R220" s="10">
        <v>9.462296777719052</v>
      </c>
      <c r="S220" s="10">
        <v>5.714605788845133</v>
      </c>
      <c r="T220" s="10">
        <v>15.719956330206903</v>
      </c>
      <c r="U220" s="10">
        <v>1.7227883453478268</v>
      </c>
      <c r="V220" s="332">
        <v>138.54764747059096</v>
      </c>
      <c r="W220" s="332">
        <v>164.5667493467927</v>
      </c>
      <c r="X220" s="10">
        <v>16.466546907206666</v>
      </c>
      <c r="Y220" s="327">
        <v>181.03329625399937</v>
      </c>
    </row>
    <row r="221" spans="1:25" ht="15">
      <c r="A221" s="7">
        <v>2016</v>
      </c>
      <c r="B221" s="5" t="s">
        <v>507</v>
      </c>
      <c r="C221" s="5" t="s">
        <v>116</v>
      </c>
      <c r="D221" s="5" t="s">
        <v>126</v>
      </c>
      <c r="E221" s="5" t="s">
        <v>279</v>
      </c>
      <c r="F221" s="5" t="s">
        <v>118</v>
      </c>
      <c r="G221" s="5" t="s">
        <v>143</v>
      </c>
      <c r="H221" s="10">
        <v>67.24958556762695</v>
      </c>
      <c r="I221" s="10">
        <v>0</v>
      </c>
      <c r="J221" s="332">
        <v>67.24958556762695</v>
      </c>
      <c r="K221" s="10">
        <v>4.531343195605898</v>
      </c>
      <c r="L221" s="10">
        <v>13.300829135218736</v>
      </c>
      <c r="M221" s="332">
        <v>17.832172330824633</v>
      </c>
      <c r="N221" s="10">
        <v>2.259606518415911</v>
      </c>
      <c r="O221" s="10">
        <v>13.747773928760422</v>
      </c>
      <c r="P221" s="10">
        <v>34.01985788792259</v>
      </c>
      <c r="Q221" s="10">
        <v>1.2993415126788974</v>
      </c>
      <c r="R221" s="10">
        <v>17.139374210030034</v>
      </c>
      <c r="S221" s="10">
        <v>10.42875464917734</v>
      </c>
      <c r="T221" s="10">
        <v>30.36863997237326</v>
      </c>
      <c r="U221" s="10">
        <v>4.607413560601094</v>
      </c>
      <c r="V221" s="332">
        <v>113.87076223995955</v>
      </c>
      <c r="W221" s="332">
        <v>198.95252013841113</v>
      </c>
      <c r="X221" s="10">
        <v>20.079432951164733</v>
      </c>
      <c r="Y221" s="327">
        <v>219.03195308957586</v>
      </c>
    </row>
    <row r="222" spans="1:25" ht="15">
      <c r="A222" s="7">
        <v>2016</v>
      </c>
      <c r="B222" s="5" t="s">
        <v>507</v>
      </c>
      <c r="C222" s="5" t="s">
        <v>116</v>
      </c>
      <c r="D222" s="5" t="s">
        <v>117</v>
      </c>
      <c r="E222" s="5" t="s">
        <v>280</v>
      </c>
      <c r="F222" s="5" t="s">
        <v>118</v>
      </c>
      <c r="G222" s="5" t="s">
        <v>144</v>
      </c>
      <c r="H222" s="10">
        <v>97.81872376311651</v>
      </c>
      <c r="I222" s="10">
        <v>14.345891111022942</v>
      </c>
      <c r="J222" s="332">
        <v>112.16461487413945</v>
      </c>
      <c r="K222" s="10">
        <v>320.4968155377296</v>
      </c>
      <c r="L222" s="10">
        <v>18.52272253675485</v>
      </c>
      <c r="M222" s="332">
        <v>339.01953807448444</v>
      </c>
      <c r="N222" s="10">
        <v>26.58526981681305</v>
      </c>
      <c r="O222" s="10">
        <v>55.98883740157525</v>
      </c>
      <c r="P222" s="10">
        <v>9.668838514264122</v>
      </c>
      <c r="Q222" s="10">
        <v>10.369210559710922</v>
      </c>
      <c r="R222" s="10">
        <v>36.708233998728986</v>
      </c>
      <c r="S222" s="10">
        <v>52.26497752706127</v>
      </c>
      <c r="T222" s="10">
        <v>42.70617026338183</v>
      </c>
      <c r="U222" s="10">
        <v>7.858200262867894</v>
      </c>
      <c r="V222" s="332">
        <v>242.14973834440332</v>
      </c>
      <c r="W222" s="332">
        <v>693.3338912930272</v>
      </c>
      <c r="X222" s="10">
        <v>67.99500698661599</v>
      </c>
      <c r="Y222" s="327">
        <v>761.3288982796432</v>
      </c>
    </row>
    <row r="223" spans="1:25" ht="15">
      <c r="A223" s="7">
        <v>2016</v>
      </c>
      <c r="B223" s="5" t="s">
        <v>507</v>
      </c>
      <c r="C223" s="5" t="s">
        <v>145</v>
      </c>
      <c r="D223" s="5" t="s">
        <v>146</v>
      </c>
      <c r="E223" s="5" t="s">
        <v>281</v>
      </c>
      <c r="F223" s="5" t="s">
        <v>147</v>
      </c>
      <c r="G223" s="5" t="s">
        <v>148</v>
      </c>
      <c r="H223" s="10">
        <v>46.79234418225967</v>
      </c>
      <c r="I223" s="10">
        <v>1.486640510296136</v>
      </c>
      <c r="J223" s="332">
        <v>48.2789846925558</v>
      </c>
      <c r="K223" s="10">
        <v>69.65655095285061</v>
      </c>
      <c r="L223" s="10">
        <v>22.799275717796096</v>
      </c>
      <c r="M223" s="332">
        <v>92.4558266706467</v>
      </c>
      <c r="N223" s="10">
        <v>12.854063230904053</v>
      </c>
      <c r="O223" s="10">
        <v>49.16085947283582</v>
      </c>
      <c r="P223" s="10">
        <v>9.624866501480687</v>
      </c>
      <c r="Q223" s="10">
        <v>7.483078223424288</v>
      </c>
      <c r="R223" s="10">
        <v>24.655412534434113</v>
      </c>
      <c r="S223" s="10">
        <v>27.153926039806336</v>
      </c>
      <c r="T223" s="10">
        <v>54.24825355706062</v>
      </c>
      <c r="U223" s="10">
        <v>8.084530091933768</v>
      </c>
      <c r="V223" s="332">
        <v>193.26498965187966</v>
      </c>
      <c r="W223" s="332">
        <v>333.9998010150822</v>
      </c>
      <c r="X223" s="10">
        <v>33.011177025419194</v>
      </c>
      <c r="Y223" s="327">
        <v>367.0109780405014</v>
      </c>
    </row>
    <row r="224" spans="1:25" ht="15">
      <c r="A224" s="7">
        <v>2016</v>
      </c>
      <c r="B224" s="5" t="s">
        <v>507</v>
      </c>
      <c r="C224" s="5" t="s">
        <v>145</v>
      </c>
      <c r="D224" s="5" t="s">
        <v>149</v>
      </c>
      <c r="E224" s="5" t="s">
        <v>282</v>
      </c>
      <c r="F224" s="5" t="s">
        <v>147</v>
      </c>
      <c r="G224" s="5" t="s">
        <v>150</v>
      </c>
      <c r="H224" s="10">
        <v>85.45312242169835</v>
      </c>
      <c r="I224" s="10">
        <v>40.7751284772869</v>
      </c>
      <c r="J224" s="332">
        <v>126.22825089898525</v>
      </c>
      <c r="K224" s="10">
        <v>87.96917846512424</v>
      </c>
      <c r="L224" s="10">
        <v>110.62600534968892</v>
      </c>
      <c r="M224" s="332">
        <v>198.59518381481317</v>
      </c>
      <c r="N224" s="10">
        <v>11.159135813695102</v>
      </c>
      <c r="O224" s="10">
        <v>105.1777905300618</v>
      </c>
      <c r="P224" s="10">
        <v>11.844689417502165</v>
      </c>
      <c r="Q224" s="10">
        <v>24.232384680066037</v>
      </c>
      <c r="R224" s="10">
        <v>33.14566259708943</v>
      </c>
      <c r="S224" s="10">
        <v>51.552041000080536</v>
      </c>
      <c r="T224" s="10">
        <v>38.753296124824125</v>
      </c>
      <c r="U224" s="10">
        <v>13.379705441524509</v>
      </c>
      <c r="V224" s="332">
        <v>289.2447056048437</v>
      </c>
      <c r="W224" s="332">
        <v>614.0681403186421</v>
      </c>
      <c r="X224" s="10">
        <v>60.772354343928264</v>
      </c>
      <c r="Y224" s="327">
        <v>674.8404946625703</v>
      </c>
    </row>
    <row r="225" spans="1:25" ht="15">
      <c r="A225" s="7">
        <v>2016</v>
      </c>
      <c r="B225" s="5" t="s">
        <v>507</v>
      </c>
      <c r="C225" s="5" t="s">
        <v>145</v>
      </c>
      <c r="D225" s="5" t="s">
        <v>146</v>
      </c>
      <c r="E225" s="5" t="s">
        <v>283</v>
      </c>
      <c r="F225" s="5" t="s">
        <v>147</v>
      </c>
      <c r="G225" s="5" t="s">
        <v>151</v>
      </c>
      <c r="H225" s="10">
        <v>21.05235603882091</v>
      </c>
      <c r="I225" s="10">
        <v>0.08448347668037967</v>
      </c>
      <c r="J225" s="332">
        <v>21.13683951550129</v>
      </c>
      <c r="K225" s="10">
        <v>4.6587104893251325</v>
      </c>
      <c r="L225" s="10">
        <v>1.106511843524726</v>
      </c>
      <c r="M225" s="332">
        <v>5.765222332849858</v>
      </c>
      <c r="N225" s="10">
        <v>1.38859613980092</v>
      </c>
      <c r="O225" s="10">
        <v>8.612725765975796</v>
      </c>
      <c r="P225" s="10">
        <v>2.7545400754643157</v>
      </c>
      <c r="Q225" s="10">
        <v>0.8906737305254863</v>
      </c>
      <c r="R225" s="10">
        <v>2.6774209722743914</v>
      </c>
      <c r="S225" s="10">
        <v>4.4877338170695396</v>
      </c>
      <c r="T225" s="10">
        <v>12.107475200451495</v>
      </c>
      <c r="U225" s="10">
        <v>1.388455994734466</v>
      </c>
      <c r="V225" s="332">
        <v>34.30762169629641</v>
      </c>
      <c r="W225" s="332">
        <v>61.20968354464756</v>
      </c>
      <c r="X225" s="10">
        <v>6.197545472342408</v>
      </c>
      <c r="Y225" s="327">
        <v>67.40722901698997</v>
      </c>
    </row>
    <row r="226" spans="1:25" ht="15">
      <c r="A226" s="7">
        <v>2016</v>
      </c>
      <c r="B226" s="5" t="s">
        <v>507</v>
      </c>
      <c r="C226" s="5" t="s">
        <v>145</v>
      </c>
      <c r="D226" s="5" t="s">
        <v>149</v>
      </c>
      <c r="E226" s="5" t="s">
        <v>284</v>
      </c>
      <c r="F226" s="5" t="s">
        <v>147</v>
      </c>
      <c r="G226" s="5" t="s">
        <v>152</v>
      </c>
      <c r="H226" s="10">
        <v>55.342028930129956</v>
      </c>
      <c r="I226" s="10">
        <v>0</v>
      </c>
      <c r="J226" s="332">
        <v>55.342028930129956</v>
      </c>
      <c r="K226" s="10">
        <v>5.665025947933767</v>
      </c>
      <c r="L226" s="10">
        <v>6.841502253783158</v>
      </c>
      <c r="M226" s="332">
        <v>12.506528201716925</v>
      </c>
      <c r="N226" s="10">
        <v>3.5646017566832064</v>
      </c>
      <c r="O226" s="10">
        <v>12.426150579999291</v>
      </c>
      <c r="P226" s="10">
        <v>3.971505785742905</v>
      </c>
      <c r="Q226" s="10">
        <v>2.4049321947889784</v>
      </c>
      <c r="R226" s="10">
        <v>6.0760279393693715</v>
      </c>
      <c r="S226" s="10">
        <v>9.478652914672965</v>
      </c>
      <c r="T226" s="10">
        <v>26.65050782874072</v>
      </c>
      <c r="U226" s="10">
        <v>2.4025668816063437</v>
      </c>
      <c r="V226" s="332">
        <v>66.97494588160379</v>
      </c>
      <c r="W226" s="332">
        <v>134.82350301345065</v>
      </c>
      <c r="X226" s="10">
        <v>13.720638903505689</v>
      </c>
      <c r="Y226" s="327">
        <v>148.54414191695633</v>
      </c>
    </row>
    <row r="227" spans="1:25" ht="15">
      <c r="A227" s="7">
        <v>2016</v>
      </c>
      <c r="B227" s="5" t="s">
        <v>507</v>
      </c>
      <c r="C227" s="5" t="s">
        <v>145</v>
      </c>
      <c r="D227" s="5" t="s">
        <v>153</v>
      </c>
      <c r="E227" s="5" t="s">
        <v>285</v>
      </c>
      <c r="F227" s="5" t="s">
        <v>147</v>
      </c>
      <c r="G227" s="5" t="s">
        <v>154</v>
      </c>
      <c r="H227" s="10">
        <v>71.3667356141811</v>
      </c>
      <c r="I227" s="10">
        <v>0</v>
      </c>
      <c r="J227" s="332">
        <v>71.3667356141811</v>
      </c>
      <c r="K227" s="10">
        <v>7.852089989638081</v>
      </c>
      <c r="L227" s="10">
        <v>8.263636921943109</v>
      </c>
      <c r="M227" s="332">
        <v>16.11572691158119</v>
      </c>
      <c r="N227" s="10">
        <v>4.438433737036288</v>
      </c>
      <c r="O227" s="10">
        <v>20.63995782977096</v>
      </c>
      <c r="P227" s="10">
        <v>6.6951557409113125</v>
      </c>
      <c r="Q227" s="10">
        <v>5.398451359021424</v>
      </c>
      <c r="R227" s="10">
        <v>14.938582242170979</v>
      </c>
      <c r="S227" s="10">
        <v>13.033353856121344</v>
      </c>
      <c r="T227" s="10">
        <v>18.633957932838584</v>
      </c>
      <c r="U227" s="10">
        <v>5.300202878771191</v>
      </c>
      <c r="V227" s="332">
        <v>89.07809557664207</v>
      </c>
      <c r="W227" s="332">
        <v>176.56055810240434</v>
      </c>
      <c r="X227" s="10">
        <v>17.938015509763137</v>
      </c>
      <c r="Y227" s="327">
        <v>194.4985736121675</v>
      </c>
    </row>
    <row r="228" spans="1:25" ht="15">
      <c r="A228" s="7">
        <v>2016</v>
      </c>
      <c r="B228" s="5" t="s">
        <v>507</v>
      </c>
      <c r="C228" s="5" t="s">
        <v>145</v>
      </c>
      <c r="D228" s="5" t="s">
        <v>155</v>
      </c>
      <c r="E228" s="5" t="s">
        <v>286</v>
      </c>
      <c r="F228" s="5" t="s">
        <v>147</v>
      </c>
      <c r="G228" s="5" t="s">
        <v>156</v>
      </c>
      <c r="H228" s="10">
        <v>16.097708699636502</v>
      </c>
      <c r="I228" s="10">
        <v>0</v>
      </c>
      <c r="J228" s="332">
        <v>16.097708699636502</v>
      </c>
      <c r="K228" s="10">
        <v>0.7368449139385759</v>
      </c>
      <c r="L228" s="10">
        <v>4.563157546984588</v>
      </c>
      <c r="M228" s="332">
        <v>5.300002460923164</v>
      </c>
      <c r="N228" s="10">
        <v>0.9618216005304144</v>
      </c>
      <c r="O228" s="10">
        <v>2.9692707436982664</v>
      </c>
      <c r="P228" s="10">
        <v>2.9179676281293236</v>
      </c>
      <c r="Q228" s="10">
        <v>0.7125364806614778</v>
      </c>
      <c r="R228" s="10">
        <v>1.4906376357666438</v>
      </c>
      <c r="S228" s="10">
        <v>4.472166783446472</v>
      </c>
      <c r="T228" s="10">
        <v>20.617422848536496</v>
      </c>
      <c r="U228" s="10">
        <v>0.5976871723038644</v>
      </c>
      <c r="V228" s="332">
        <v>34.73951089307296</v>
      </c>
      <c r="W228" s="332">
        <v>56.13722205363263</v>
      </c>
      <c r="X228" s="10">
        <v>5.643415154875044</v>
      </c>
      <c r="Y228" s="327">
        <v>61.78063720850767</v>
      </c>
    </row>
    <row r="229" spans="1:25" ht="15">
      <c r="A229" s="7">
        <v>2016</v>
      </c>
      <c r="B229" s="5" t="s">
        <v>507</v>
      </c>
      <c r="C229" s="5" t="s">
        <v>145</v>
      </c>
      <c r="D229" s="5" t="s">
        <v>149</v>
      </c>
      <c r="E229" s="5" t="s">
        <v>287</v>
      </c>
      <c r="F229" s="5" t="s">
        <v>147</v>
      </c>
      <c r="G229" s="5" t="s">
        <v>157</v>
      </c>
      <c r="H229" s="10">
        <v>78.51187342911918</v>
      </c>
      <c r="I229" s="10">
        <v>0</v>
      </c>
      <c r="J229" s="332">
        <v>78.51187342911918</v>
      </c>
      <c r="K229" s="10">
        <v>10.267360374945207</v>
      </c>
      <c r="L229" s="10">
        <v>15.571851131976578</v>
      </c>
      <c r="M229" s="332">
        <v>25.839211506921785</v>
      </c>
      <c r="N229" s="10">
        <v>8.60001686021864</v>
      </c>
      <c r="O229" s="10">
        <v>63.24980305286177</v>
      </c>
      <c r="P229" s="10">
        <v>7.519272511690816</v>
      </c>
      <c r="Q229" s="10">
        <v>7.225316866221047</v>
      </c>
      <c r="R229" s="10">
        <v>23.4736255165773</v>
      </c>
      <c r="S229" s="10">
        <v>23.94428851383</v>
      </c>
      <c r="T229" s="10">
        <v>41.785663666552</v>
      </c>
      <c r="U229" s="10">
        <v>7.564750889047934</v>
      </c>
      <c r="V229" s="332">
        <v>183.3627378769995</v>
      </c>
      <c r="W229" s="332">
        <v>287.71382281304045</v>
      </c>
      <c r="X229" s="10">
        <v>29.011623598500652</v>
      </c>
      <c r="Y229" s="327">
        <v>316.7254464115411</v>
      </c>
    </row>
    <row r="230" spans="1:25" ht="15">
      <c r="A230" s="7">
        <v>2016</v>
      </c>
      <c r="B230" s="5" t="s">
        <v>507</v>
      </c>
      <c r="C230" s="5" t="s">
        <v>145</v>
      </c>
      <c r="D230" s="5" t="s">
        <v>153</v>
      </c>
      <c r="E230" s="5" t="s">
        <v>288</v>
      </c>
      <c r="F230" s="5" t="s">
        <v>147</v>
      </c>
      <c r="G230" s="5" t="s">
        <v>158</v>
      </c>
      <c r="H230" s="10">
        <v>83.91365835962736</v>
      </c>
      <c r="I230" s="10">
        <v>0</v>
      </c>
      <c r="J230" s="332">
        <v>83.91365835962736</v>
      </c>
      <c r="K230" s="10">
        <v>8.99452786356574</v>
      </c>
      <c r="L230" s="10">
        <v>10.36941575015625</v>
      </c>
      <c r="M230" s="332">
        <v>19.36394361372199</v>
      </c>
      <c r="N230" s="10">
        <v>4.125488554542664</v>
      </c>
      <c r="O230" s="10">
        <v>23.46725183051529</v>
      </c>
      <c r="P230" s="10">
        <v>8.760028774620562</v>
      </c>
      <c r="Q230" s="10">
        <v>5.670821400571973</v>
      </c>
      <c r="R230" s="10">
        <v>12.618626943179557</v>
      </c>
      <c r="S230" s="10">
        <v>13.708443414184107</v>
      </c>
      <c r="T230" s="10">
        <v>26.50806446911782</v>
      </c>
      <c r="U230" s="10">
        <v>5.3774884497062105</v>
      </c>
      <c r="V230" s="332">
        <v>100.23621383643818</v>
      </c>
      <c r="W230" s="332">
        <v>203.51381580978753</v>
      </c>
      <c r="X230" s="10">
        <v>20.698242912317024</v>
      </c>
      <c r="Y230" s="327">
        <v>224.21205872210456</v>
      </c>
    </row>
    <row r="231" spans="1:25" ht="15">
      <c r="A231" s="7">
        <v>2016</v>
      </c>
      <c r="B231" s="5" t="s">
        <v>507</v>
      </c>
      <c r="C231" s="5" t="s">
        <v>145</v>
      </c>
      <c r="D231" s="5" t="s">
        <v>146</v>
      </c>
      <c r="E231" s="5" t="s">
        <v>289</v>
      </c>
      <c r="F231" s="5" t="s">
        <v>147</v>
      </c>
      <c r="G231" s="5" t="s">
        <v>159</v>
      </c>
      <c r="H231" s="10">
        <v>88.74853658621328</v>
      </c>
      <c r="I231" s="10">
        <v>0.9192258492302252</v>
      </c>
      <c r="J231" s="332">
        <v>89.6677624354435</v>
      </c>
      <c r="K231" s="10">
        <v>7.557205810994943</v>
      </c>
      <c r="L231" s="10">
        <v>15.904312090340909</v>
      </c>
      <c r="M231" s="332">
        <v>23.461517901335853</v>
      </c>
      <c r="N231" s="10">
        <v>7.189005815292313</v>
      </c>
      <c r="O231" s="10">
        <v>41.14869548614787</v>
      </c>
      <c r="P231" s="10">
        <v>7.22002452501748</v>
      </c>
      <c r="Q231" s="10">
        <v>8.346995218116218</v>
      </c>
      <c r="R231" s="10">
        <v>22.293891793207333</v>
      </c>
      <c r="S231" s="10">
        <v>20.264642676985908</v>
      </c>
      <c r="T231" s="10">
        <v>25.483337862222722</v>
      </c>
      <c r="U231" s="10">
        <v>9.086846212701772</v>
      </c>
      <c r="V231" s="332">
        <v>141.03343958969162</v>
      </c>
      <c r="W231" s="332">
        <v>254.162719926471</v>
      </c>
      <c r="X231" s="10">
        <v>25.734640134725222</v>
      </c>
      <c r="Y231" s="327">
        <v>279.8973600611962</v>
      </c>
    </row>
    <row r="232" spans="1:25" ht="15">
      <c r="A232" s="7">
        <v>2016</v>
      </c>
      <c r="B232" s="5" t="s">
        <v>507</v>
      </c>
      <c r="C232" s="5" t="s">
        <v>145</v>
      </c>
      <c r="D232" s="5" t="s">
        <v>149</v>
      </c>
      <c r="E232" s="5" t="s">
        <v>290</v>
      </c>
      <c r="F232" s="5" t="s">
        <v>147</v>
      </c>
      <c r="G232" s="5" t="s">
        <v>160</v>
      </c>
      <c r="H232" s="10">
        <v>15.131550168977489</v>
      </c>
      <c r="I232" s="10">
        <v>0</v>
      </c>
      <c r="J232" s="332">
        <v>15.131550168977489</v>
      </c>
      <c r="K232" s="10">
        <v>2.5053258456614556</v>
      </c>
      <c r="L232" s="10">
        <v>2.82786163449247</v>
      </c>
      <c r="M232" s="332">
        <v>5.333187480153926</v>
      </c>
      <c r="N232" s="10">
        <v>1.373601065387705</v>
      </c>
      <c r="O232" s="10">
        <v>6.403937597480652</v>
      </c>
      <c r="P232" s="10">
        <v>1.9581090508005519</v>
      </c>
      <c r="Q232" s="10">
        <v>0.7512455219290076</v>
      </c>
      <c r="R232" s="10">
        <v>3.2090386207625894</v>
      </c>
      <c r="S232" s="10">
        <v>4.231486451474128</v>
      </c>
      <c r="T232" s="10">
        <v>16.045242996021692</v>
      </c>
      <c r="U232" s="10">
        <v>0.9857796323328207</v>
      </c>
      <c r="V232" s="332">
        <v>34.95844093618915</v>
      </c>
      <c r="W232" s="332">
        <v>55.423178585320564</v>
      </c>
      <c r="X232" s="10">
        <v>5.572467256542118</v>
      </c>
      <c r="Y232" s="327">
        <v>60.99564584186268</v>
      </c>
    </row>
    <row r="233" spans="1:25" ht="15">
      <c r="A233" s="7">
        <v>2016</v>
      </c>
      <c r="B233" s="5" t="s">
        <v>507</v>
      </c>
      <c r="C233" s="5" t="s">
        <v>145</v>
      </c>
      <c r="D233" s="5" t="s">
        <v>149</v>
      </c>
      <c r="E233" s="5" t="s">
        <v>291</v>
      </c>
      <c r="F233" s="5" t="s">
        <v>147</v>
      </c>
      <c r="G233" s="5" t="s">
        <v>161</v>
      </c>
      <c r="H233" s="10">
        <v>38.88876557873803</v>
      </c>
      <c r="I233" s="10">
        <v>3.656776009531865</v>
      </c>
      <c r="J233" s="332">
        <v>42.5455415882699</v>
      </c>
      <c r="K233" s="10">
        <v>5.94402295283975</v>
      </c>
      <c r="L233" s="10">
        <v>9.202552285640222</v>
      </c>
      <c r="M233" s="332">
        <v>15.146575238479972</v>
      </c>
      <c r="N233" s="10">
        <v>4.544801052042208</v>
      </c>
      <c r="O233" s="10">
        <v>30.621481917365735</v>
      </c>
      <c r="P233" s="10">
        <v>5.0120676976046115</v>
      </c>
      <c r="Q233" s="10">
        <v>5.235799502088056</v>
      </c>
      <c r="R233" s="10">
        <v>17.18134021182851</v>
      </c>
      <c r="S233" s="10">
        <v>13.937807009745605</v>
      </c>
      <c r="T233" s="10">
        <v>22.583418368284693</v>
      </c>
      <c r="U233" s="10">
        <v>4.174590815606982</v>
      </c>
      <c r="V233" s="332">
        <v>103.2913065745664</v>
      </c>
      <c r="W233" s="332">
        <v>160.98342340131626</v>
      </c>
      <c r="X233" s="10">
        <v>16.15863747229191</v>
      </c>
      <c r="Y233" s="327">
        <v>177.14206087360816</v>
      </c>
    </row>
    <row r="234" spans="1:25" ht="15">
      <c r="A234" s="7">
        <v>2016</v>
      </c>
      <c r="B234" s="5" t="s">
        <v>507</v>
      </c>
      <c r="C234" s="5" t="s">
        <v>145</v>
      </c>
      <c r="D234" s="5" t="s">
        <v>155</v>
      </c>
      <c r="E234" s="5" t="s">
        <v>292</v>
      </c>
      <c r="F234" s="5" t="s">
        <v>147</v>
      </c>
      <c r="G234" s="5" t="s">
        <v>162</v>
      </c>
      <c r="H234" s="10">
        <v>43.99856019453182</v>
      </c>
      <c r="I234" s="10">
        <v>0</v>
      </c>
      <c r="J234" s="332">
        <v>43.99856019453182</v>
      </c>
      <c r="K234" s="10">
        <v>1.928737350171716</v>
      </c>
      <c r="L234" s="10">
        <v>12.403362172959575</v>
      </c>
      <c r="M234" s="332">
        <v>14.33209952313129</v>
      </c>
      <c r="N234" s="10">
        <v>16.317056667674642</v>
      </c>
      <c r="O234" s="10">
        <v>22.918815063897327</v>
      </c>
      <c r="P234" s="10">
        <v>4.4501101045865195</v>
      </c>
      <c r="Q234" s="10">
        <v>3.8039902683019315</v>
      </c>
      <c r="R234" s="10">
        <v>12.706498713878213</v>
      </c>
      <c r="S234" s="10">
        <v>11.597801996574772</v>
      </c>
      <c r="T234" s="10">
        <v>19.4265480402853</v>
      </c>
      <c r="U234" s="10">
        <v>3.337203661720139</v>
      </c>
      <c r="V234" s="332">
        <v>94.55802451691883</v>
      </c>
      <c r="W234" s="332">
        <v>152.88868423458194</v>
      </c>
      <c r="X234" s="10">
        <v>15.443790718528659</v>
      </c>
      <c r="Y234" s="327">
        <v>168.3324749531106</v>
      </c>
    </row>
    <row r="235" spans="1:25" ht="15">
      <c r="A235" s="7">
        <v>2016</v>
      </c>
      <c r="B235" s="5" t="s">
        <v>507</v>
      </c>
      <c r="C235" s="5" t="s">
        <v>145</v>
      </c>
      <c r="D235" s="5" t="s">
        <v>155</v>
      </c>
      <c r="E235" s="5" t="s">
        <v>293</v>
      </c>
      <c r="F235" s="5" t="s">
        <v>147</v>
      </c>
      <c r="G235" s="5" t="s">
        <v>163</v>
      </c>
      <c r="H235" s="10">
        <v>4.064792873631761</v>
      </c>
      <c r="I235" s="10">
        <v>0</v>
      </c>
      <c r="J235" s="332">
        <v>4.064792873631761</v>
      </c>
      <c r="K235" s="10">
        <v>7.999422696981117</v>
      </c>
      <c r="L235" s="10">
        <v>36.628219525754204</v>
      </c>
      <c r="M235" s="332">
        <v>44.62764222273532</v>
      </c>
      <c r="N235" s="10">
        <v>4.416885076802176</v>
      </c>
      <c r="O235" s="10">
        <v>39.9165212072864</v>
      </c>
      <c r="P235" s="10">
        <v>3.2232245566559627</v>
      </c>
      <c r="Q235" s="10">
        <v>1.99293425454995</v>
      </c>
      <c r="R235" s="10">
        <v>7.020536097913385</v>
      </c>
      <c r="S235" s="10">
        <v>11.488894355092425</v>
      </c>
      <c r="T235" s="10">
        <v>16.7360888112087</v>
      </c>
      <c r="U235" s="10">
        <v>2.500410814160913</v>
      </c>
      <c r="V235" s="332">
        <v>87.29549517366992</v>
      </c>
      <c r="W235" s="332">
        <v>135.98793027003703</v>
      </c>
      <c r="X235" s="10">
        <v>13.412555669303261</v>
      </c>
      <c r="Y235" s="327">
        <v>149.40048593934029</v>
      </c>
    </row>
    <row r="236" spans="1:25" ht="15">
      <c r="A236" s="7">
        <v>2016</v>
      </c>
      <c r="B236" s="5" t="s">
        <v>507</v>
      </c>
      <c r="C236" s="5" t="s">
        <v>145</v>
      </c>
      <c r="D236" s="5" t="s">
        <v>155</v>
      </c>
      <c r="E236" s="5" t="s">
        <v>294</v>
      </c>
      <c r="F236" s="5" t="s">
        <v>147</v>
      </c>
      <c r="G236" s="5" t="s">
        <v>164</v>
      </c>
      <c r="H236" s="10">
        <v>14.796267846481236</v>
      </c>
      <c r="I236" s="10">
        <v>0</v>
      </c>
      <c r="J236" s="332">
        <v>14.796267846481236</v>
      </c>
      <c r="K236" s="10">
        <v>39.83708410634477</v>
      </c>
      <c r="L236" s="10">
        <v>13.76989960403252</v>
      </c>
      <c r="M236" s="332">
        <v>53.60698371037729</v>
      </c>
      <c r="N236" s="10">
        <v>1.4662289393477863</v>
      </c>
      <c r="O236" s="10">
        <v>6.222446466511337</v>
      </c>
      <c r="P236" s="10">
        <v>3.465659944611862</v>
      </c>
      <c r="Q236" s="10">
        <v>1.335196607426013</v>
      </c>
      <c r="R236" s="10">
        <v>4.618769033583186</v>
      </c>
      <c r="S236" s="10">
        <v>7.512922996143392</v>
      </c>
      <c r="T236" s="10">
        <v>15.315838633509793</v>
      </c>
      <c r="U236" s="10">
        <v>1.6668218872410225</v>
      </c>
      <c r="V236" s="332">
        <v>41.60388450837439</v>
      </c>
      <c r="W236" s="332">
        <v>110.00713606523291</v>
      </c>
      <c r="X236" s="10">
        <v>10.777601327294354</v>
      </c>
      <c r="Y236" s="327">
        <v>120.78473739252726</v>
      </c>
    </row>
    <row r="237" spans="1:25" ht="15">
      <c r="A237" s="7">
        <v>2016</v>
      </c>
      <c r="B237" s="5" t="s">
        <v>507</v>
      </c>
      <c r="C237" s="5" t="s">
        <v>145</v>
      </c>
      <c r="D237" s="5" t="s">
        <v>155</v>
      </c>
      <c r="E237" s="5" t="s">
        <v>295</v>
      </c>
      <c r="F237" s="5" t="s">
        <v>147</v>
      </c>
      <c r="G237" s="5" t="s">
        <v>165</v>
      </c>
      <c r="H237" s="10">
        <v>15.574846893187024</v>
      </c>
      <c r="I237" s="10">
        <v>0</v>
      </c>
      <c r="J237" s="332">
        <v>15.574846893187024</v>
      </c>
      <c r="K237" s="10">
        <v>1.3255030145987854</v>
      </c>
      <c r="L237" s="10">
        <v>6.252146841659337</v>
      </c>
      <c r="M237" s="332">
        <v>7.577649856258122</v>
      </c>
      <c r="N237" s="10">
        <v>1.661602951005882</v>
      </c>
      <c r="O237" s="10">
        <v>5.959031709202589</v>
      </c>
      <c r="P237" s="10">
        <v>2.5143788531799407</v>
      </c>
      <c r="Q237" s="10">
        <v>1.9944512019237908</v>
      </c>
      <c r="R237" s="10">
        <v>5.102514905531642</v>
      </c>
      <c r="S237" s="10">
        <v>6.463597807607682</v>
      </c>
      <c r="T237" s="10">
        <v>23.81309784336224</v>
      </c>
      <c r="U237" s="10">
        <v>1.4164771615743088</v>
      </c>
      <c r="V237" s="332">
        <v>48.92515243338808</v>
      </c>
      <c r="W237" s="332">
        <v>72.07764918283323</v>
      </c>
      <c r="X237" s="10">
        <v>7.190823890622167</v>
      </c>
      <c r="Y237" s="327">
        <v>79.2684730734554</v>
      </c>
    </row>
    <row r="238" spans="1:25" ht="15">
      <c r="A238" s="7">
        <v>2016</v>
      </c>
      <c r="B238" s="5" t="s">
        <v>507</v>
      </c>
      <c r="C238" s="5" t="s">
        <v>145</v>
      </c>
      <c r="D238" s="5" t="s">
        <v>153</v>
      </c>
      <c r="E238" s="5" t="s">
        <v>296</v>
      </c>
      <c r="F238" s="5" t="s">
        <v>147</v>
      </c>
      <c r="G238" s="5" t="s">
        <v>166</v>
      </c>
      <c r="H238" s="10">
        <v>68.09284612245725</v>
      </c>
      <c r="I238" s="10">
        <v>0.2514886316023373</v>
      </c>
      <c r="J238" s="332">
        <v>68.34433475405959</v>
      </c>
      <c r="K238" s="10">
        <v>3.8490212897042353</v>
      </c>
      <c r="L238" s="10">
        <v>13.706655308347631</v>
      </c>
      <c r="M238" s="332">
        <v>17.555676598051868</v>
      </c>
      <c r="N238" s="10">
        <v>11.755977858829139</v>
      </c>
      <c r="O238" s="10">
        <v>28.077161982688835</v>
      </c>
      <c r="P238" s="10">
        <v>5.735741688701359</v>
      </c>
      <c r="Q238" s="10">
        <v>4.262540950219911</v>
      </c>
      <c r="R238" s="10">
        <v>9.41057553874043</v>
      </c>
      <c r="S238" s="10">
        <v>13.497484185970736</v>
      </c>
      <c r="T238" s="10">
        <v>29.66324925852016</v>
      </c>
      <c r="U238" s="10">
        <v>4.6702459628233495</v>
      </c>
      <c r="V238" s="332">
        <v>107.0729774264939</v>
      </c>
      <c r="W238" s="332">
        <v>192.97298877860536</v>
      </c>
      <c r="X238" s="10">
        <v>19.590028503034926</v>
      </c>
      <c r="Y238" s="327">
        <v>212.56301728164027</v>
      </c>
    </row>
    <row r="239" spans="1:25" ht="15">
      <c r="A239" s="7">
        <v>2016</v>
      </c>
      <c r="B239" s="5" t="s">
        <v>507</v>
      </c>
      <c r="C239" s="5" t="s">
        <v>145</v>
      </c>
      <c r="D239" s="5" t="s">
        <v>155</v>
      </c>
      <c r="E239" s="5" t="s">
        <v>297</v>
      </c>
      <c r="F239" s="5" t="s">
        <v>147</v>
      </c>
      <c r="G239" s="5" t="s">
        <v>167</v>
      </c>
      <c r="H239" s="10">
        <v>70.824255150239</v>
      </c>
      <c r="I239" s="10">
        <v>2.9283887147331904</v>
      </c>
      <c r="J239" s="332">
        <v>73.75264386497219</v>
      </c>
      <c r="K239" s="10">
        <v>11.000741697754979</v>
      </c>
      <c r="L239" s="10">
        <v>11.599331664831688</v>
      </c>
      <c r="M239" s="332">
        <v>22.600073362586667</v>
      </c>
      <c r="N239" s="10">
        <v>5.842818335150872</v>
      </c>
      <c r="O239" s="10">
        <v>38.96302906655925</v>
      </c>
      <c r="P239" s="10">
        <v>7.778927961959365</v>
      </c>
      <c r="Q239" s="10">
        <v>8.094888229174403</v>
      </c>
      <c r="R239" s="10">
        <v>27.703992413105052</v>
      </c>
      <c r="S239" s="10">
        <v>19.65993416759243</v>
      </c>
      <c r="T239" s="10">
        <v>33.05532676292785</v>
      </c>
      <c r="U239" s="10">
        <v>8.457270112431829</v>
      </c>
      <c r="V239" s="332">
        <v>149.55618704890105</v>
      </c>
      <c r="W239" s="332">
        <v>245.9089042764599</v>
      </c>
      <c r="X239" s="10">
        <v>24.739773073910836</v>
      </c>
      <c r="Y239" s="327">
        <v>270.64867735037075</v>
      </c>
    </row>
    <row r="240" spans="1:25" ht="15">
      <c r="A240" s="7">
        <v>2016</v>
      </c>
      <c r="B240" s="5" t="s">
        <v>507</v>
      </c>
      <c r="C240" s="5" t="s">
        <v>145</v>
      </c>
      <c r="D240" s="5" t="s">
        <v>155</v>
      </c>
      <c r="E240" s="5" t="s">
        <v>298</v>
      </c>
      <c r="F240" s="5" t="s">
        <v>147</v>
      </c>
      <c r="G240" s="5" t="s">
        <v>168</v>
      </c>
      <c r="H240" s="10">
        <v>66.423791520854</v>
      </c>
      <c r="I240" s="10">
        <v>0.3233395483045697</v>
      </c>
      <c r="J240" s="332">
        <v>66.74713106915857</v>
      </c>
      <c r="K240" s="10">
        <v>5.0190304391627985</v>
      </c>
      <c r="L240" s="10">
        <v>12.212565308195956</v>
      </c>
      <c r="M240" s="332">
        <v>17.231595747358753</v>
      </c>
      <c r="N240" s="10">
        <v>5.590166494626976</v>
      </c>
      <c r="O240" s="10">
        <v>25.192245876022834</v>
      </c>
      <c r="P240" s="10">
        <v>5.333732034619832</v>
      </c>
      <c r="Q240" s="10">
        <v>6.11293348155026</v>
      </c>
      <c r="R240" s="10">
        <v>16.950834556844423</v>
      </c>
      <c r="S240" s="10">
        <v>14.383207170733645</v>
      </c>
      <c r="T240" s="10">
        <v>18.982675757114773</v>
      </c>
      <c r="U240" s="10">
        <v>5.725738376314633</v>
      </c>
      <c r="V240" s="332">
        <v>98.27153374782738</v>
      </c>
      <c r="W240" s="332">
        <v>182.2502605643447</v>
      </c>
      <c r="X240" s="10">
        <v>18.464368126510877</v>
      </c>
      <c r="Y240" s="327">
        <v>200.7146286908556</v>
      </c>
    </row>
    <row r="241" spans="1:25" ht="15">
      <c r="A241" s="7">
        <v>2016</v>
      </c>
      <c r="B241" s="5" t="s">
        <v>507</v>
      </c>
      <c r="C241" s="5" t="s">
        <v>145</v>
      </c>
      <c r="D241" s="5" t="s">
        <v>155</v>
      </c>
      <c r="E241" s="5" t="s">
        <v>299</v>
      </c>
      <c r="F241" s="5" t="s">
        <v>147</v>
      </c>
      <c r="G241" s="5" t="s">
        <v>169</v>
      </c>
      <c r="H241" s="10">
        <v>30.76026443613274</v>
      </c>
      <c r="I241" s="10">
        <v>0</v>
      </c>
      <c r="J241" s="332">
        <v>30.76026443613274</v>
      </c>
      <c r="K241" s="10">
        <v>1.1906744255366202</v>
      </c>
      <c r="L241" s="10">
        <v>6.29212093524546</v>
      </c>
      <c r="M241" s="332">
        <v>7.482795360782081</v>
      </c>
      <c r="N241" s="10">
        <v>1.8689383335885725</v>
      </c>
      <c r="O241" s="10">
        <v>9.77694400614458</v>
      </c>
      <c r="P241" s="10">
        <v>2.0569518600579064</v>
      </c>
      <c r="Q241" s="10">
        <v>1.6986001531158756</v>
      </c>
      <c r="R241" s="10">
        <v>4.523402243909058</v>
      </c>
      <c r="S241" s="10">
        <v>6.204876054685026</v>
      </c>
      <c r="T241" s="10">
        <v>16.138713333534337</v>
      </c>
      <c r="U241" s="10">
        <v>1.5697009109685363</v>
      </c>
      <c r="V241" s="332">
        <v>43.83812689600389</v>
      </c>
      <c r="W241" s="332">
        <v>82.08118669291872</v>
      </c>
      <c r="X241" s="10">
        <v>8.333708591036602</v>
      </c>
      <c r="Y241" s="327">
        <v>90.41489528395532</v>
      </c>
    </row>
    <row r="242" spans="1:25" ht="15">
      <c r="A242" s="7">
        <v>2016</v>
      </c>
      <c r="B242" s="5" t="s">
        <v>507</v>
      </c>
      <c r="C242" s="5" t="s">
        <v>145</v>
      </c>
      <c r="D242" s="5" t="s">
        <v>146</v>
      </c>
      <c r="E242" s="5" t="s">
        <v>300</v>
      </c>
      <c r="F242" s="5" t="s">
        <v>147</v>
      </c>
      <c r="G242" s="5" t="s">
        <v>170</v>
      </c>
      <c r="H242" s="10">
        <v>24.78464361261245</v>
      </c>
      <c r="I242" s="10">
        <v>2.8543533932182212</v>
      </c>
      <c r="J242" s="332">
        <v>27.63899700583067</v>
      </c>
      <c r="K242" s="10">
        <v>3.508944104447076</v>
      </c>
      <c r="L242" s="10">
        <v>4.7761316923452695</v>
      </c>
      <c r="M242" s="332">
        <v>8.285075796792345</v>
      </c>
      <c r="N242" s="10">
        <v>2.255711399825568</v>
      </c>
      <c r="O242" s="10">
        <v>12.554882324328606</v>
      </c>
      <c r="P242" s="10">
        <v>3.4772980446979886</v>
      </c>
      <c r="Q242" s="10">
        <v>1.3772404579565083</v>
      </c>
      <c r="R242" s="10">
        <v>5.256247081911609</v>
      </c>
      <c r="S242" s="10">
        <v>8.259933837214804</v>
      </c>
      <c r="T242" s="10">
        <v>29.535874909843447</v>
      </c>
      <c r="U242" s="10">
        <v>2.1612211605243448</v>
      </c>
      <c r="V242" s="332">
        <v>64.87840921630288</v>
      </c>
      <c r="W242" s="332">
        <v>100.8024820189259</v>
      </c>
      <c r="X242" s="10">
        <v>10.122327895111923</v>
      </c>
      <c r="Y242" s="327">
        <v>110.92480991403782</v>
      </c>
    </row>
    <row r="243" spans="1:25" ht="15">
      <c r="A243" s="7">
        <v>2016</v>
      </c>
      <c r="B243" s="5" t="s">
        <v>507</v>
      </c>
      <c r="C243" s="5" t="s">
        <v>145</v>
      </c>
      <c r="D243" s="5" t="s">
        <v>153</v>
      </c>
      <c r="E243" s="5" t="s">
        <v>301</v>
      </c>
      <c r="F243" s="5" t="s">
        <v>147</v>
      </c>
      <c r="G243" s="5" t="s">
        <v>171</v>
      </c>
      <c r="H243" s="10">
        <v>107.43798411212555</v>
      </c>
      <c r="I243" s="10">
        <v>8.991564041396122</v>
      </c>
      <c r="J243" s="332">
        <v>116.42954815352167</v>
      </c>
      <c r="K243" s="10">
        <v>21.71693359478021</v>
      </c>
      <c r="L243" s="10">
        <v>14.175456519400736</v>
      </c>
      <c r="M243" s="332">
        <v>35.89239011418094</v>
      </c>
      <c r="N243" s="10">
        <v>9.116067309519847</v>
      </c>
      <c r="O243" s="10">
        <v>48.177452071678644</v>
      </c>
      <c r="P243" s="10">
        <v>11.771300558838607</v>
      </c>
      <c r="Q243" s="10">
        <v>12.528989132907341</v>
      </c>
      <c r="R243" s="10">
        <v>24.188438255887235</v>
      </c>
      <c r="S243" s="10">
        <v>27.853959781186603</v>
      </c>
      <c r="T243" s="10">
        <v>37.80868825536398</v>
      </c>
      <c r="U243" s="10">
        <v>10.969146713707273</v>
      </c>
      <c r="V243" s="332">
        <v>182.41404207908954</v>
      </c>
      <c r="W243" s="332">
        <v>334.7359803467922</v>
      </c>
      <c r="X243" s="10">
        <v>33.76671437297952</v>
      </c>
      <c r="Y243" s="327">
        <v>368.50269471977174</v>
      </c>
    </row>
    <row r="244" spans="1:25" ht="15">
      <c r="A244" s="7">
        <v>2016</v>
      </c>
      <c r="B244" s="5" t="s">
        <v>507</v>
      </c>
      <c r="C244" s="5" t="s">
        <v>145</v>
      </c>
      <c r="D244" s="5" t="s">
        <v>155</v>
      </c>
      <c r="E244" s="5" t="s">
        <v>302</v>
      </c>
      <c r="F244" s="5" t="s">
        <v>147</v>
      </c>
      <c r="G244" s="5" t="s">
        <v>172</v>
      </c>
      <c r="H244" s="10">
        <v>29.33125151724064</v>
      </c>
      <c r="I244" s="10">
        <v>13.565835040834562</v>
      </c>
      <c r="J244" s="332">
        <v>42.8970865580752</v>
      </c>
      <c r="K244" s="10">
        <v>1.8550442893715653</v>
      </c>
      <c r="L244" s="10">
        <v>6.063690167926837</v>
      </c>
      <c r="M244" s="332">
        <v>7.918734457298402</v>
      </c>
      <c r="N244" s="10">
        <v>1.508243915391269</v>
      </c>
      <c r="O244" s="10">
        <v>7.679682110981591</v>
      </c>
      <c r="P244" s="10">
        <v>2.1732388038131614</v>
      </c>
      <c r="Q244" s="10">
        <v>1.6780298290210487</v>
      </c>
      <c r="R244" s="10">
        <v>6.593253040557118</v>
      </c>
      <c r="S244" s="10">
        <v>8.134538138695348</v>
      </c>
      <c r="T244" s="10">
        <v>18.32512902715491</v>
      </c>
      <c r="U244" s="10">
        <v>2.2172544015844244</v>
      </c>
      <c r="V244" s="332">
        <v>48.309369267198875</v>
      </c>
      <c r="W244" s="332">
        <v>99.12519028257248</v>
      </c>
      <c r="X244" s="10">
        <v>10.009018836770807</v>
      </c>
      <c r="Y244" s="327">
        <v>109.13420911934328</v>
      </c>
    </row>
    <row r="245" spans="1:25" ht="15">
      <c r="A245" s="7">
        <v>2016</v>
      </c>
      <c r="B245" s="5" t="s">
        <v>507</v>
      </c>
      <c r="C245" s="5" t="s">
        <v>145</v>
      </c>
      <c r="D245" s="5" t="s">
        <v>146</v>
      </c>
      <c r="E245" s="5" t="s">
        <v>303</v>
      </c>
      <c r="F245" s="5" t="s">
        <v>147</v>
      </c>
      <c r="G245" s="5" t="s">
        <v>173</v>
      </c>
      <c r="H245" s="10">
        <v>32.94334340933112</v>
      </c>
      <c r="I245" s="10">
        <v>1.2701544192411474</v>
      </c>
      <c r="J245" s="332">
        <v>34.213497828572265</v>
      </c>
      <c r="K245" s="10">
        <v>4.706418057808562</v>
      </c>
      <c r="L245" s="10">
        <v>8.441119811698115</v>
      </c>
      <c r="M245" s="332">
        <v>13.147537869506678</v>
      </c>
      <c r="N245" s="10">
        <v>2.1358174566725774</v>
      </c>
      <c r="O245" s="10">
        <v>7.329100770808376</v>
      </c>
      <c r="P245" s="10">
        <v>1.2745887083578744</v>
      </c>
      <c r="Q245" s="10">
        <v>1.027315833248371</v>
      </c>
      <c r="R245" s="10">
        <v>4.102831835118103</v>
      </c>
      <c r="S245" s="10">
        <v>12.410937142486853</v>
      </c>
      <c r="T245" s="10">
        <v>61.53163879029739</v>
      </c>
      <c r="U245" s="10">
        <v>1.1969599507802697</v>
      </c>
      <c r="V245" s="332">
        <v>91.00919048776981</v>
      </c>
      <c r="W245" s="332">
        <v>138.37022618584876</v>
      </c>
      <c r="X245" s="10">
        <v>13.853309188914498</v>
      </c>
      <c r="Y245" s="327">
        <v>152.22353537476326</v>
      </c>
    </row>
    <row r="246" spans="1:25" ht="15">
      <c r="A246" s="7">
        <v>2016</v>
      </c>
      <c r="B246" s="5" t="s">
        <v>507</v>
      </c>
      <c r="C246" s="5" t="s">
        <v>174</v>
      </c>
      <c r="D246" s="5" t="s">
        <v>175</v>
      </c>
      <c r="E246" s="5" t="s">
        <v>304</v>
      </c>
      <c r="F246" s="5" t="s">
        <v>176</v>
      </c>
      <c r="G246" s="5" t="s">
        <v>177</v>
      </c>
      <c r="H246" s="10">
        <v>474.6760077295146</v>
      </c>
      <c r="I246" s="10">
        <v>1.0344596554163292</v>
      </c>
      <c r="J246" s="332">
        <v>475.71046738493095</v>
      </c>
      <c r="K246" s="10">
        <v>73.22867095960915</v>
      </c>
      <c r="L246" s="10">
        <v>139.67426424620533</v>
      </c>
      <c r="M246" s="332">
        <v>212.90293520581446</v>
      </c>
      <c r="N246" s="10">
        <v>66.26444734821631</v>
      </c>
      <c r="O246" s="10">
        <v>487.8524641398084</v>
      </c>
      <c r="P246" s="10">
        <v>53.00752840514676</v>
      </c>
      <c r="Q246" s="10">
        <v>59.93122615979793</v>
      </c>
      <c r="R246" s="10">
        <v>109.687353459294</v>
      </c>
      <c r="S246" s="10">
        <v>148.98843968854268</v>
      </c>
      <c r="T246" s="10">
        <v>153.6692590224558</v>
      </c>
      <c r="U246" s="10">
        <v>34.223559092044304</v>
      </c>
      <c r="V246" s="332">
        <v>1113.6242773153062</v>
      </c>
      <c r="W246" s="332">
        <v>1802.2376799060517</v>
      </c>
      <c r="X246" s="10">
        <v>181.83380998582493</v>
      </c>
      <c r="Y246" s="327">
        <v>1984.0714898918766</v>
      </c>
    </row>
    <row r="247" spans="1:25" ht="15">
      <c r="A247" s="7">
        <v>2016</v>
      </c>
      <c r="B247" s="5" t="s">
        <v>507</v>
      </c>
      <c r="C247" s="5" t="s">
        <v>174</v>
      </c>
      <c r="D247" s="5" t="s">
        <v>178</v>
      </c>
      <c r="E247" s="5" t="s">
        <v>305</v>
      </c>
      <c r="F247" s="5" t="s">
        <v>176</v>
      </c>
      <c r="G247" s="5" t="s">
        <v>179</v>
      </c>
      <c r="H247" s="10">
        <v>46.75402652570809</v>
      </c>
      <c r="I247" s="10">
        <v>0</v>
      </c>
      <c r="J247" s="332">
        <v>46.75402652570809</v>
      </c>
      <c r="K247" s="10">
        <v>1.5603860397671954</v>
      </c>
      <c r="L247" s="10">
        <v>20.044141097846666</v>
      </c>
      <c r="M247" s="332">
        <v>21.60452713761386</v>
      </c>
      <c r="N247" s="10">
        <v>7.374431488932989</v>
      </c>
      <c r="O247" s="10">
        <v>27.620894141943655</v>
      </c>
      <c r="P247" s="10">
        <v>14.258924652718992</v>
      </c>
      <c r="Q247" s="10">
        <v>7.524010312037638</v>
      </c>
      <c r="R247" s="10">
        <v>13.218039338114199</v>
      </c>
      <c r="S247" s="10">
        <v>22.627183293560126</v>
      </c>
      <c r="T247" s="10">
        <v>69.51874299814918</v>
      </c>
      <c r="U247" s="10">
        <v>8.295410494056332</v>
      </c>
      <c r="V247" s="332">
        <v>170.43763671951314</v>
      </c>
      <c r="W247" s="332">
        <v>238.7961903828351</v>
      </c>
      <c r="X247" s="10">
        <v>23.805202535526135</v>
      </c>
      <c r="Y247" s="327">
        <v>262.6013929183612</v>
      </c>
    </row>
    <row r="248" spans="1:25" ht="15">
      <c r="A248" s="7">
        <v>2016</v>
      </c>
      <c r="B248" s="5" t="s">
        <v>507</v>
      </c>
      <c r="C248" s="5" t="s">
        <v>174</v>
      </c>
      <c r="D248" s="5" t="s">
        <v>175</v>
      </c>
      <c r="E248" s="5" t="s">
        <v>306</v>
      </c>
      <c r="F248" s="5" t="s">
        <v>176</v>
      </c>
      <c r="G248" s="5" t="s">
        <v>180</v>
      </c>
      <c r="H248" s="10">
        <v>605.0568267665024</v>
      </c>
      <c r="I248" s="10">
        <v>0.23865763695160488</v>
      </c>
      <c r="J248" s="332">
        <v>605.295484403454</v>
      </c>
      <c r="K248" s="10">
        <v>28.011202369350098</v>
      </c>
      <c r="L248" s="10">
        <v>66.56360370172781</v>
      </c>
      <c r="M248" s="332">
        <v>94.57480607107792</v>
      </c>
      <c r="N248" s="10">
        <v>21.266204216708186</v>
      </c>
      <c r="O248" s="10">
        <v>114.0338457604781</v>
      </c>
      <c r="P248" s="10">
        <v>15.726687268996118</v>
      </c>
      <c r="Q248" s="10">
        <v>10.858881250484284</v>
      </c>
      <c r="R248" s="10">
        <v>22.414250910708283</v>
      </c>
      <c r="S248" s="10">
        <v>49.0259091533427</v>
      </c>
      <c r="T248" s="10">
        <v>77.52255160098031</v>
      </c>
      <c r="U248" s="10">
        <v>11.019646226044065</v>
      </c>
      <c r="V248" s="332">
        <v>321.86797638774203</v>
      </c>
      <c r="W248" s="332">
        <v>1021.7382668622739</v>
      </c>
      <c r="X248" s="10">
        <v>105.958660263557</v>
      </c>
      <c r="Y248" s="327">
        <v>1127.6969271258308</v>
      </c>
    </row>
    <row r="249" spans="1:25" ht="15">
      <c r="A249" s="7">
        <v>2016</v>
      </c>
      <c r="B249" s="5" t="s">
        <v>507</v>
      </c>
      <c r="C249" s="5" t="s">
        <v>174</v>
      </c>
      <c r="D249" s="5" t="s">
        <v>175</v>
      </c>
      <c r="E249" s="5" t="s">
        <v>307</v>
      </c>
      <c r="F249" s="5" t="s">
        <v>176</v>
      </c>
      <c r="G249" s="5" t="s">
        <v>181</v>
      </c>
      <c r="H249" s="10">
        <v>290.853854126385</v>
      </c>
      <c r="I249" s="10">
        <v>0</v>
      </c>
      <c r="J249" s="332">
        <v>290.853854126385</v>
      </c>
      <c r="K249" s="10">
        <v>25.69700931714035</v>
      </c>
      <c r="L249" s="10">
        <v>43.53653885533776</v>
      </c>
      <c r="M249" s="332">
        <v>69.23354817247811</v>
      </c>
      <c r="N249" s="10">
        <v>25.212145590057812</v>
      </c>
      <c r="O249" s="10">
        <v>164.17909784697534</v>
      </c>
      <c r="P249" s="10">
        <v>18.52613854592236</v>
      </c>
      <c r="Q249" s="10">
        <v>24.210152651549652</v>
      </c>
      <c r="R249" s="10">
        <v>39.238819154521536</v>
      </c>
      <c r="S249" s="10">
        <v>54.247454875690735</v>
      </c>
      <c r="T249" s="10">
        <v>34.89070749129889</v>
      </c>
      <c r="U249" s="10">
        <v>16.2747185371131</v>
      </c>
      <c r="V249" s="332">
        <v>376.77923469312935</v>
      </c>
      <c r="W249" s="332">
        <v>736.8666369919924</v>
      </c>
      <c r="X249" s="10">
        <v>75.16128816733365</v>
      </c>
      <c r="Y249" s="327">
        <v>812.0279251593261</v>
      </c>
    </row>
    <row r="250" spans="1:25" ht="15">
      <c r="A250" s="7">
        <v>2016</v>
      </c>
      <c r="B250" s="5" t="s">
        <v>507</v>
      </c>
      <c r="C250" s="5" t="s">
        <v>174</v>
      </c>
      <c r="D250" s="5" t="s">
        <v>182</v>
      </c>
      <c r="E250" s="5" t="s">
        <v>308</v>
      </c>
      <c r="F250" s="5" t="s">
        <v>176</v>
      </c>
      <c r="G250" s="5" t="s">
        <v>183</v>
      </c>
      <c r="H250" s="10">
        <v>1.6735621112470078</v>
      </c>
      <c r="I250" s="10">
        <v>0</v>
      </c>
      <c r="J250" s="332">
        <v>1.6735621112470078</v>
      </c>
      <c r="K250" s="10">
        <v>0.3927666869365625</v>
      </c>
      <c r="L250" s="10">
        <v>2.463418119560397</v>
      </c>
      <c r="M250" s="332">
        <v>2.8561848064969597</v>
      </c>
      <c r="N250" s="10">
        <v>0.38698078390720775</v>
      </c>
      <c r="O250" s="10">
        <v>0.9264861267393356</v>
      </c>
      <c r="P250" s="10">
        <v>7.074026081201407</v>
      </c>
      <c r="Q250" s="10">
        <v>0.2600153007994739</v>
      </c>
      <c r="R250" s="10">
        <v>0.6712386903134773</v>
      </c>
      <c r="S250" s="10">
        <v>2.786712045453722</v>
      </c>
      <c r="T250" s="10">
        <v>16.382974215996203</v>
      </c>
      <c r="U250" s="10">
        <v>0.2636747159400405</v>
      </c>
      <c r="V250" s="332">
        <v>28.75210796035087</v>
      </c>
      <c r="W250" s="332">
        <v>33.28185487809483</v>
      </c>
      <c r="X250" s="10">
        <v>3.2660296368262034</v>
      </c>
      <c r="Y250" s="327">
        <v>36.54788451492104</v>
      </c>
    </row>
    <row r="251" spans="1:25" ht="15">
      <c r="A251" s="7">
        <v>2016</v>
      </c>
      <c r="B251" s="5" t="s">
        <v>507</v>
      </c>
      <c r="C251" s="5" t="s">
        <v>174</v>
      </c>
      <c r="D251" s="5" t="s">
        <v>175</v>
      </c>
      <c r="E251" s="5" t="s">
        <v>309</v>
      </c>
      <c r="F251" s="5" t="s">
        <v>176</v>
      </c>
      <c r="G251" s="5" t="s">
        <v>184</v>
      </c>
      <c r="H251" s="10">
        <v>32.324649046182266</v>
      </c>
      <c r="I251" s="10">
        <v>1.5376197272889263</v>
      </c>
      <c r="J251" s="332">
        <v>33.86226877347119</v>
      </c>
      <c r="K251" s="10">
        <v>1.5849948427461076</v>
      </c>
      <c r="L251" s="10">
        <v>10.197082154240583</v>
      </c>
      <c r="M251" s="332">
        <v>11.78207699698669</v>
      </c>
      <c r="N251" s="10">
        <v>3.841937021469486</v>
      </c>
      <c r="O251" s="10">
        <v>11.92979687799233</v>
      </c>
      <c r="P251" s="10">
        <v>2.990808455196015</v>
      </c>
      <c r="Q251" s="10">
        <v>2.2480812453209356</v>
      </c>
      <c r="R251" s="10">
        <v>4.348743721596626</v>
      </c>
      <c r="S251" s="10">
        <v>11.155211838422419</v>
      </c>
      <c r="T251" s="10">
        <v>50.20763859508372</v>
      </c>
      <c r="U251" s="10">
        <v>1.4782523276497113</v>
      </c>
      <c r="V251" s="332">
        <v>88.20047008273124</v>
      </c>
      <c r="W251" s="332">
        <v>133.84481585318912</v>
      </c>
      <c r="X251" s="10">
        <v>13.4225635439446</v>
      </c>
      <c r="Y251" s="327">
        <v>147.2673793971337</v>
      </c>
    </row>
    <row r="252" spans="1:25" ht="15">
      <c r="A252" s="7">
        <v>2016</v>
      </c>
      <c r="B252" s="5" t="s">
        <v>507</v>
      </c>
      <c r="C252" s="5" t="s">
        <v>174</v>
      </c>
      <c r="D252" s="5" t="s">
        <v>178</v>
      </c>
      <c r="E252" s="5" t="s">
        <v>310</v>
      </c>
      <c r="F252" s="5" t="s">
        <v>176</v>
      </c>
      <c r="G252" s="5" t="s">
        <v>185</v>
      </c>
      <c r="H252" s="10">
        <v>73.72055126058252</v>
      </c>
      <c r="I252" s="10">
        <v>0</v>
      </c>
      <c r="J252" s="332">
        <v>73.72055126058252</v>
      </c>
      <c r="K252" s="10">
        <v>2.1654769586107716</v>
      </c>
      <c r="L252" s="10">
        <v>33.07774319473352</v>
      </c>
      <c r="M252" s="332">
        <v>35.243220153344296</v>
      </c>
      <c r="N252" s="10">
        <v>25.79581225028202</v>
      </c>
      <c r="O252" s="10">
        <v>91.70462594972086</v>
      </c>
      <c r="P252" s="10">
        <v>14.961909333578427</v>
      </c>
      <c r="Q252" s="10">
        <v>12.988823733751172</v>
      </c>
      <c r="R252" s="10">
        <v>24.105064881950998</v>
      </c>
      <c r="S252" s="10">
        <v>36.722095247166045</v>
      </c>
      <c r="T252" s="10">
        <v>59.57400926021691</v>
      </c>
      <c r="U252" s="10">
        <v>12.20609484810561</v>
      </c>
      <c r="V252" s="332">
        <v>278.0584355047721</v>
      </c>
      <c r="W252" s="332">
        <v>387.0222069186989</v>
      </c>
      <c r="X252" s="10">
        <v>38.78540757439858</v>
      </c>
      <c r="Y252" s="327">
        <v>425.80761449309745</v>
      </c>
    </row>
    <row r="253" spans="1:25" ht="15">
      <c r="A253" s="7">
        <v>2016</v>
      </c>
      <c r="B253" s="5" t="s">
        <v>507</v>
      </c>
      <c r="C253" s="5" t="s">
        <v>174</v>
      </c>
      <c r="D253" s="5" t="s">
        <v>178</v>
      </c>
      <c r="E253" s="5" t="s">
        <v>311</v>
      </c>
      <c r="F253" s="5" t="s">
        <v>176</v>
      </c>
      <c r="G253" s="5" t="s">
        <v>186</v>
      </c>
      <c r="H253" s="10">
        <v>48.79244748256139</v>
      </c>
      <c r="I253" s="10">
        <v>0</v>
      </c>
      <c r="J253" s="332">
        <v>48.79244748256139</v>
      </c>
      <c r="K253" s="10">
        <v>1.171199631149187</v>
      </c>
      <c r="L253" s="10">
        <v>14.124046227143532</v>
      </c>
      <c r="M253" s="332">
        <v>15.29524585829272</v>
      </c>
      <c r="N253" s="10">
        <v>5.717493385606449</v>
      </c>
      <c r="O253" s="10">
        <v>19.657071732273625</v>
      </c>
      <c r="P253" s="10">
        <v>5.282132516158814</v>
      </c>
      <c r="Q253" s="10">
        <v>4.087139322919978</v>
      </c>
      <c r="R253" s="10">
        <v>4.1864093858938</v>
      </c>
      <c r="S253" s="10">
        <v>14.20169129954977</v>
      </c>
      <c r="T253" s="10">
        <v>50.74992625742283</v>
      </c>
      <c r="U253" s="10">
        <v>2.970307240399626</v>
      </c>
      <c r="V253" s="332">
        <v>106.8521711402249</v>
      </c>
      <c r="W253" s="332">
        <v>170.939864481079</v>
      </c>
      <c r="X253" s="10">
        <v>17.21717353153311</v>
      </c>
      <c r="Y253" s="327">
        <v>188.15703801261213</v>
      </c>
    </row>
    <row r="254" spans="1:25" ht="15">
      <c r="A254" s="7">
        <v>2016</v>
      </c>
      <c r="B254" s="5" t="s">
        <v>507</v>
      </c>
      <c r="C254" s="5" t="s">
        <v>174</v>
      </c>
      <c r="D254" s="5" t="s">
        <v>178</v>
      </c>
      <c r="E254" s="5" t="s">
        <v>312</v>
      </c>
      <c r="F254" s="5" t="s">
        <v>176</v>
      </c>
      <c r="G254" s="5" t="s">
        <v>187</v>
      </c>
      <c r="H254" s="10">
        <v>52.42923276158441</v>
      </c>
      <c r="I254" s="10">
        <v>0</v>
      </c>
      <c r="J254" s="332">
        <v>52.42923276158441</v>
      </c>
      <c r="K254" s="10">
        <v>1.9351456533241964</v>
      </c>
      <c r="L254" s="10">
        <v>19.641691580805777</v>
      </c>
      <c r="M254" s="332">
        <v>21.57683723412997</v>
      </c>
      <c r="N254" s="10">
        <v>3.8847766267800012</v>
      </c>
      <c r="O254" s="10">
        <v>13.436000719972325</v>
      </c>
      <c r="P254" s="10">
        <v>3.685985375359427</v>
      </c>
      <c r="Q254" s="10">
        <v>2.5206080002723232</v>
      </c>
      <c r="R254" s="10">
        <v>3.46074864526939</v>
      </c>
      <c r="S254" s="10">
        <v>22.382218391708342</v>
      </c>
      <c r="T254" s="10">
        <v>118.70330758867973</v>
      </c>
      <c r="U254" s="10">
        <v>1.7410774797028399</v>
      </c>
      <c r="V254" s="332">
        <v>169.8147228277444</v>
      </c>
      <c r="W254" s="332">
        <v>243.8207928234588</v>
      </c>
      <c r="X254" s="10">
        <v>24.365188942552553</v>
      </c>
      <c r="Y254" s="327">
        <v>268.18598176601137</v>
      </c>
    </row>
    <row r="255" spans="1:25" ht="15">
      <c r="A255" s="7">
        <v>2016</v>
      </c>
      <c r="B255" s="5" t="s">
        <v>507</v>
      </c>
      <c r="C255" s="5" t="s">
        <v>174</v>
      </c>
      <c r="D255" s="5" t="s">
        <v>175</v>
      </c>
      <c r="E255" s="5" t="s">
        <v>313</v>
      </c>
      <c r="F255" s="5" t="s">
        <v>176</v>
      </c>
      <c r="G255" s="5" t="s">
        <v>188</v>
      </c>
      <c r="H255" s="10">
        <v>726.1337672915711</v>
      </c>
      <c r="I255" s="10">
        <v>0.4798120537420114</v>
      </c>
      <c r="J255" s="332">
        <v>726.613579345313</v>
      </c>
      <c r="K255" s="10">
        <v>25.836209058670264</v>
      </c>
      <c r="L255" s="10">
        <v>151.7867780928583</v>
      </c>
      <c r="M255" s="332">
        <v>177.62298715152855</v>
      </c>
      <c r="N255" s="10">
        <v>81.202254397565</v>
      </c>
      <c r="O255" s="10">
        <v>364.92470904073735</v>
      </c>
      <c r="P255" s="10">
        <v>53.124180224176804</v>
      </c>
      <c r="Q255" s="10">
        <v>63.67412787440969</v>
      </c>
      <c r="R255" s="10">
        <v>105.83614729215391</v>
      </c>
      <c r="S255" s="10">
        <v>166.20666544451262</v>
      </c>
      <c r="T255" s="10">
        <v>137.9406597308174</v>
      </c>
      <c r="U255" s="10">
        <v>50.20558260986801</v>
      </c>
      <c r="V255" s="332">
        <v>1023.1143266142408</v>
      </c>
      <c r="W255" s="332">
        <v>1927.3508931110823</v>
      </c>
      <c r="X255" s="10">
        <v>196.1215534114376</v>
      </c>
      <c r="Y255" s="327">
        <v>2123.47244652252</v>
      </c>
    </row>
    <row r="256" spans="1:25" ht="15.75" thickBot="1">
      <c r="A256" s="11">
        <v>2016</v>
      </c>
      <c r="B256" s="6" t="s">
        <v>507</v>
      </c>
      <c r="C256" s="6" t="s">
        <v>174</v>
      </c>
      <c r="D256" s="6" t="s">
        <v>182</v>
      </c>
      <c r="E256" s="6" t="s">
        <v>314</v>
      </c>
      <c r="F256" s="6" t="s">
        <v>176</v>
      </c>
      <c r="G256" s="6" t="s">
        <v>189</v>
      </c>
      <c r="H256" s="12">
        <v>8.51481278418566</v>
      </c>
      <c r="I256" s="12">
        <v>0</v>
      </c>
      <c r="J256" s="347">
        <v>8.51481278418566</v>
      </c>
      <c r="K256" s="12">
        <v>0</v>
      </c>
      <c r="L256" s="12">
        <v>4.4668370771714825</v>
      </c>
      <c r="M256" s="347">
        <v>4.4668370771714825</v>
      </c>
      <c r="N256" s="12">
        <v>1.322169508612787</v>
      </c>
      <c r="O256" s="12">
        <v>3.3152771335412883</v>
      </c>
      <c r="P256" s="12">
        <v>1.4443250571006312</v>
      </c>
      <c r="Q256" s="12">
        <v>0.8764927847865451</v>
      </c>
      <c r="R256" s="12">
        <v>1.9930656882980364</v>
      </c>
      <c r="S256" s="12">
        <v>4.579031007997797</v>
      </c>
      <c r="T256" s="12">
        <v>23.99440217721452</v>
      </c>
      <c r="U256" s="12">
        <v>1.0091677706025803</v>
      </c>
      <c r="V256" s="347">
        <v>38.53393112815419</v>
      </c>
      <c r="W256" s="347">
        <v>51.51558098951133</v>
      </c>
      <c r="X256" s="12">
        <v>5.1209028602778055</v>
      </c>
      <c r="Y256" s="328">
        <v>56.63648384978913</v>
      </c>
    </row>
    <row r="257" spans="1:25" ht="15.75" thickBot="1">
      <c r="A257" s="352">
        <v>2017</v>
      </c>
      <c r="B257" s="353" t="s">
        <v>507</v>
      </c>
      <c r="C257" s="353"/>
      <c r="D257" s="353"/>
      <c r="E257" s="353"/>
      <c r="F257" s="353"/>
      <c r="G257" s="353" t="s">
        <v>508</v>
      </c>
      <c r="H257" s="354">
        <v>6567.335261122642</v>
      </c>
      <c r="I257" s="354">
        <v>2186.5367267589627</v>
      </c>
      <c r="J257" s="354">
        <v>8753.871987881605</v>
      </c>
      <c r="K257" s="354">
        <v>19966.801305303514</v>
      </c>
      <c r="L257" s="354">
        <v>9676.77922913284</v>
      </c>
      <c r="M257" s="354">
        <v>29643.580534436354</v>
      </c>
      <c r="N257" s="354">
        <v>5129.564290565169</v>
      </c>
      <c r="O257" s="354">
        <v>19714.44504378715</v>
      </c>
      <c r="P257" s="354">
        <v>3378.945248328479</v>
      </c>
      <c r="Q257" s="354">
        <v>5991.518059757744</v>
      </c>
      <c r="R257" s="354">
        <v>10578.356428752151</v>
      </c>
      <c r="S257" s="354">
        <v>10651.841549997253</v>
      </c>
      <c r="T257" s="354">
        <v>13491.656776350132</v>
      </c>
      <c r="U257" s="354">
        <v>2898.4052495337237</v>
      </c>
      <c r="V257" s="354">
        <v>71834.73264707181</v>
      </c>
      <c r="W257" s="354">
        <v>110232.18516938976</v>
      </c>
      <c r="X257" s="354">
        <v>10741.99362990648</v>
      </c>
      <c r="Y257" s="355">
        <v>120973.26658047568</v>
      </c>
    </row>
    <row r="258" spans="1:25" ht="15">
      <c r="A258" s="8">
        <v>2017</v>
      </c>
      <c r="B258" s="4" t="s">
        <v>507</v>
      </c>
      <c r="C258" s="4" t="s">
        <v>22</v>
      </c>
      <c r="D258" s="4" t="s">
        <v>23</v>
      </c>
      <c r="E258" s="4" t="s">
        <v>190</v>
      </c>
      <c r="F258" s="4" t="s">
        <v>24</v>
      </c>
      <c r="G258" s="4" t="s">
        <v>25</v>
      </c>
      <c r="H258" s="9">
        <v>122.3575569298954</v>
      </c>
      <c r="I258" s="9">
        <v>4.87690191567132</v>
      </c>
      <c r="J258" s="330">
        <v>127.23445884556672</v>
      </c>
      <c r="K258" s="9">
        <v>6854.431188291393</v>
      </c>
      <c r="L258" s="9">
        <v>5014.62055150939</v>
      </c>
      <c r="M258" s="330">
        <v>11869.051739800783</v>
      </c>
      <c r="N258" s="9">
        <v>1721.1633326656397</v>
      </c>
      <c r="O258" s="9">
        <v>9156.440055198998</v>
      </c>
      <c r="P258" s="9">
        <v>1572.0827066519198</v>
      </c>
      <c r="Q258" s="9">
        <v>4353.263502881834</v>
      </c>
      <c r="R258" s="9">
        <v>5244.1808100369</v>
      </c>
      <c r="S258" s="9">
        <v>5021.259861752911</v>
      </c>
      <c r="T258" s="9">
        <v>6693.250123050774</v>
      </c>
      <c r="U258" s="9">
        <v>1381.033456281719</v>
      </c>
      <c r="V258" s="330">
        <v>35142.673848520695</v>
      </c>
      <c r="W258" s="330">
        <v>47138.96004716705</v>
      </c>
      <c r="X258" s="9">
        <v>4582.8445353094985</v>
      </c>
      <c r="Y258" s="326">
        <v>51721.80458247655</v>
      </c>
    </row>
    <row r="259" spans="1:25" ht="15">
      <c r="A259" s="7">
        <v>2017</v>
      </c>
      <c r="B259" s="5" t="s">
        <v>507</v>
      </c>
      <c r="C259" s="5" t="s">
        <v>22</v>
      </c>
      <c r="D259" s="5" t="s">
        <v>26</v>
      </c>
      <c r="E259" s="5" t="s">
        <v>191</v>
      </c>
      <c r="F259" s="5" t="s">
        <v>24</v>
      </c>
      <c r="G259" s="5" t="s">
        <v>27</v>
      </c>
      <c r="H259" s="10">
        <v>85.6850436365838</v>
      </c>
      <c r="I259" s="10">
        <v>1.6566470640123514</v>
      </c>
      <c r="J259" s="332">
        <v>87.34169070059615</v>
      </c>
      <c r="K259" s="10">
        <v>292.7115854689098</v>
      </c>
      <c r="L259" s="10">
        <v>55.22884520159717</v>
      </c>
      <c r="M259" s="332">
        <v>347.94043067050694</v>
      </c>
      <c r="N259" s="10">
        <v>100.58990315642754</v>
      </c>
      <c r="O259" s="10">
        <v>75.64108888231212</v>
      </c>
      <c r="P259" s="10">
        <v>12.472263562257982</v>
      </c>
      <c r="Q259" s="10">
        <v>9.007574414049804</v>
      </c>
      <c r="R259" s="10">
        <v>42.76666052126501</v>
      </c>
      <c r="S259" s="10">
        <v>45.368811755600426</v>
      </c>
      <c r="T259" s="10">
        <v>36.4531793402419</v>
      </c>
      <c r="U259" s="10">
        <v>11.52011309445822</v>
      </c>
      <c r="V259" s="332">
        <v>333.819594726613</v>
      </c>
      <c r="W259" s="332">
        <v>769.1017160977161</v>
      </c>
      <c r="X259" s="10">
        <v>74.0355717098533</v>
      </c>
      <c r="Y259" s="327">
        <v>843.1372878075695</v>
      </c>
    </row>
    <row r="260" spans="1:25" ht="15">
      <c r="A260" s="7">
        <v>2017</v>
      </c>
      <c r="B260" s="5" t="s">
        <v>507</v>
      </c>
      <c r="C260" s="5" t="s">
        <v>22</v>
      </c>
      <c r="D260" s="5" t="s">
        <v>26</v>
      </c>
      <c r="E260" s="5" t="s">
        <v>192</v>
      </c>
      <c r="F260" s="5" t="s">
        <v>24</v>
      </c>
      <c r="G260" s="5" t="s">
        <v>28</v>
      </c>
      <c r="H260" s="10">
        <v>23.356813176677765</v>
      </c>
      <c r="I260" s="10">
        <v>0.41033765274428474</v>
      </c>
      <c r="J260" s="332">
        <v>23.76715082942205</v>
      </c>
      <c r="K260" s="10">
        <v>566.5647061611651</v>
      </c>
      <c r="L260" s="10">
        <v>465.872813220687</v>
      </c>
      <c r="M260" s="332">
        <v>1032.437519381852</v>
      </c>
      <c r="N260" s="10">
        <v>195.1905643612306</v>
      </c>
      <c r="O260" s="10">
        <v>1235.497840375442</v>
      </c>
      <c r="P260" s="10">
        <v>120.8987639051329</v>
      </c>
      <c r="Q260" s="10">
        <v>174.90636073159436</v>
      </c>
      <c r="R260" s="10">
        <v>613.4604885299768</v>
      </c>
      <c r="S260" s="10">
        <v>480.69605588766194</v>
      </c>
      <c r="T260" s="10">
        <v>718.1336972609819</v>
      </c>
      <c r="U260" s="10">
        <v>180.157462012638</v>
      </c>
      <c r="V260" s="332">
        <v>3718.9412330646583</v>
      </c>
      <c r="W260" s="332">
        <v>4775.145903275933</v>
      </c>
      <c r="X260" s="10">
        <v>468.4415770195603</v>
      </c>
      <c r="Y260" s="327">
        <v>5243.587480295493</v>
      </c>
    </row>
    <row r="261" spans="1:25" ht="15">
      <c r="A261" s="7">
        <v>2017</v>
      </c>
      <c r="B261" s="5" t="s">
        <v>507</v>
      </c>
      <c r="C261" s="5" t="s">
        <v>22</v>
      </c>
      <c r="D261" s="5" t="s">
        <v>29</v>
      </c>
      <c r="E261" s="5" t="s">
        <v>193</v>
      </c>
      <c r="F261" s="5" t="s">
        <v>24</v>
      </c>
      <c r="G261" s="5" t="s">
        <v>30</v>
      </c>
      <c r="H261" s="10">
        <v>50.19287147692027</v>
      </c>
      <c r="I261" s="10">
        <v>0</v>
      </c>
      <c r="J261" s="332">
        <v>50.19287147692027</v>
      </c>
      <c r="K261" s="10">
        <v>234.2899329858697</v>
      </c>
      <c r="L261" s="10">
        <v>58.203026512000456</v>
      </c>
      <c r="M261" s="332">
        <v>292.4929594978702</v>
      </c>
      <c r="N261" s="10">
        <v>24.987665905952483</v>
      </c>
      <c r="O261" s="10">
        <v>169.0913358749218</v>
      </c>
      <c r="P261" s="10">
        <v>119.60284322685133</v>
      </c>
      <c r="Q261" s="10">
        <v>25.0346104255848</v>
      </c>
      <c r="R261" s="10">
        <v>80.74721861377549</v>
      </c>
      <c r="S261" s="10">
        <v>64.02754834474274</v>
      </c>
      <c r="T261" s="10">
        <v>80.40596973259477</v>
      </c>
      <c r="U261" s="10">
        <v>16.931726722972645</v>
      </c>
      <c r="V261" s="332">
        <v>580.828918847396</v>
      </c>
      <c r="W261" s="332">
        <v>923.5147498221864</v>
      </c>
      <c r="X261" s="10">
        <v>89.92140237759439</v>
      </c>
      <c r="Y261" s="327">
        <v>1013.4361521997808</v>
      </c>
    </row>
    <row r="262" spans="1:25" ht="15">
      <c r="A262" s="7">
        <v>2017</v>
      </c>
      <c r="B262" s="5" t="s">
        <v>507</v>
      </c>
      <c r="C262" s="5" t="s">
        <v>22</v>
      </c>
      <c r="D262" s="5" t="s">
        <v>26</v>
      </c>
      <c r="E262" s="5" t="s">
        <v>194</v>
      </c>
      <c r="F262" s="5" t="s">
        <v>24</v>
      </c>
      <c r="G262" s="5" t="s">
        <v>31</v>
      </c>
      <c r="H262" s="10">
        <v>6.742072667055668</v>
      </c>
      <c r="I262" s="10">
        <v>0.038564712866082346</v>
      </c>
      <c r="J262" s="332">
        <v>6.7806373799217505</v>
      </c>
      <c r="K262" s="10">
        <v>334.62976830235186</v>
      </c>
      <c r="L262" s="10">
        <v>127.73863549847978</v>
      </c>
      <c r="M262" s="332">
        <v>462.36840380083163</v>
      </c>
      <c r="N262" s="10">
        <v>36.85444699311386</v>
      </c>
      <c r="O262" s="10">
        <v>171.46897091329626</v>
      </c>
      <c r="P262" s="10">
        <v>39.760043831663594</v>
      </c>
      <c r="Q262" s="10">
        <v>23.816709240112854</v>
      </c>
      <c r="R262" s="10">
        <v>113.08624871757858</v>
      </c>
      <c r="S262" s="10">
        <v>79.6581967525072</v>
      </c>
      <c r="T262" s="10">
        <v>75.87832801499039</v>
      </c>
      <c r="U262" s="10">
        <v>23.713547603174575</v>
      </c>
      <c r="V262" s="332">
        <v>564.2364920664373</v>
      </c>
      <c r="W262" s="332">
        <v>1033.3855332471908</v>
      </c>
      <c r="X262" s="10">
        <v>99.13694412991713</v>
      </c>
      <c r="Y262" s="327">
        <v>1132.5224773771079</v>
      </c>
    </row>
    <row r="263" spans="1:25" ht="15">
      <c r="A263" s="7">
        <v>2017</v>
      </c>
      <c r="B263" s="5" t="s">
        <v>507</v>
      </c>
      <c r="C263" s="5" t="s">
        <v>22</v>
      </c>
      <c r="D263" s="5" t="s">
        <v>29</v>
      </c>
      <c r="E263" s="5" t="s">
        <v>195</v>
      </c>
      <c r="F263" s="5" t="s">
        <v>24</v>
      </c>
      <c r="G263" s="5" t="s">
        <v>32</v>
      </c>
      <c r="H263" s="10">
        <v>13.298083654195509</v>
      </c>
      <c r="I263" s="10">
        <v>0</v>
      </c>
      <c r="J263" s="332">
        <v>13.298083654195509</v>
      </c>
      <c r="K263" s="10">
        <v>2089.5809336821467</v>
      </c>
      <c r="L263" s="10">
        <v>599.39166381695</v>
      </c>
      <c r="M263" s="332">
        <v>2688.9725974990965</v>
      </c>
      <c r="N263" s="10">
        <v>301.6020648246848</v>
      </c>
      <c r="O263" s="10">
        <v>1455.708158552682</v>
      </c>
      <c r="P263" s="10">
        <v>271.00906370192837</v>
      </c>
      <c r="Q263" s="10">
        <v>297.32490975676257</v>
      </c>
      <c r="R263" s="10">
        <v>1081.5250537219488</v>
      </c>
      <c r="S263" s="10">
        <v>893.1871669882203</v>
      </c>
      <c r="T263" s="10">
        <v>708.2192590691282</v>
      </c>
      <c r="U263" s="10">
        <v>341.78977225925274</v>
      </c>
      <c r="V263" s="332">
        <v>5350.365448874608</v>
      </c>
      <c r="W263" s="332">
        <v>8052.6361300279</v>
      </c>
      <c r="X263" s="10">
        <v>779.1319341410813</v>
      </c>
      <c r="Y263" s="327">
        <v>8831.768064168982</v>
      </c>
    </row>
    <row r="264" spans="1:25" ht="15">
      <c r="A264" s="7">
        <v>2017</v>
      </c>
      <c r="B264" s="5" t="s">
        <v>507</v>
      </c>
      <c r="C264" s="5" t="s">
        <v>22</v>
      </c>
      <c r="D264" s="5" t="s">
        <v>26</v>
      </c>
      <c r="E264" s="5" t="s">
        <v>196</v>
      </c>
      <c r="F264" s="5" t="s">
        <v>24</v>
      </c>
      <c r="G264" s="5" t="s">
        <v>33</v>
      </c>
      <c r="H264" s="10">
        <v>35.09830275587455</v>
      </c>
      <c r="I264" s="10">
        <v>4.772492484418008</v>
      </c>
      <c r="J264" s="332">
        <v>39.87079524029256</v>
      </c>
      <c r="K264" s="10">
        <v>1092.9192356273174</v>
      </c>
      <c r="L264" s="10">
        <v>127.75661861121374</v>
      </c>
      <c r="M264" s="332">
        <v>1220.6758542385312</v>
      </c>
      <c r="N264" s="10">
        <v>37.560614550352874</v>
      </c>
      <c r="O264" s="10">
        <v>146.0075292647335</v>
      </c>
      <c r="P264" s="10">
        <v>96.76886265001431</v>
      </c>
      <c r="Q264" s="10">
        <v>14.366720224325373</v>
      </c>
      <c r="R264" s="10">
        <v>56.986222731962364</v>
      </c>
      <c r="S264" s="10">
        <v>115.1603266466633</v>
      </c>
      <c r="T264" s="10">
        <v>60.377762027522635</v>
      </c>
      <c r="U264" s="10">
        <v>12.91446373974398</v>
      </c>
      <c r="V264" s="332">
        <v>540.1425018353183</v>
      </c>
      <c r="W264" s="332">
        <v>1800.689151314142</v>
      </c>
      <c r="X264" s="10">
        <v>169.282469161733</v>
      </c>
      <c r="Y264" s="327">
        <v>1969.971620475875</v>
      </c>
    </row>
    <row r="265" spans="1:25" ht="15">
      <c r="A265" s="7">
        <v>2017</v>
      </c>
      <c r="B265" s="5" t="s">
        <v>507</v>
      </c>
      <c r="C265" s="5" t="s">
        <v>22</v>
      </c>
      <c r="D265" s="5" t="s">
        <v>29</v>
      </c>
      <c r="E265" s="5" t="s">
        <v>197</v>
      </c>
      <c r="F265" s="5" t="s">
        <v>24</v>
      </c>
      <c r="G265" s="5" t="s">
        <v>34</v>
      </c>
      <c r="H265" s="10">
        <v>0.1093487958865456</v>
      </c>
      <c r="I265" s="10">
        <v>0.15002431218106901</v>
      </c>
      <c r="J265" s="332">
        <v>0.2593731080676146</v>
      </c>
      <c r="K265" s="10">
        <v>2317.12446398129</v>
      </c>
      <c r="L265" s="10">
        <v>490.81359792175647</v>
      </c>
      <c r="M265" s="332">
        <v>2807.938061903046</v>
      </c>
      <c r="N265" s="10">
        <v>264.36179000557456</v>
      </c>
      <c r="O265" s="10">
        <v>1292.6460768541524</v>
      </c>
      <c r="P265" s="10">
        <v>117.32874845987264</v>
      </c>
      <c r="Q265" s="10">
        <v>237.49923496821523</v>
      </c>
      <c r="R265" s="10">
        <v>622.7423389973679</v>
      </c>
      <c r="S265" s="10">
        <v>685.2253647578906</v>
      </c>
      <c r="T265" s="10">
        <v>537.828906630011</v>
      </c>
      <c r="U265" s="10">
        <v>134.27846668011279</v>
      </c>
      <c r="V265" s="332">
        <v>3891.9109273531967</v>
      </c>
      <c r="W265" s="332">
        <v>6700.108362364311</v>
      </c>
      <c r="X265" s="10">
        <v>644.6314137724673</v>
      </c>
      <c r="Y265" s="327">
        <v>7344.739776136778</v>
      </c>
    </row>
    <row r="266" spans="1:25" ht="15">
      <c r="A266" s="7">
        <v>2017</v>
      </c>
      <c r="B266" s="5" t="s">
        <v>507</v>
      </c>
      <c r="C266" s="5" t="s">
        <v>22</v>
      </c>
      <c r="D266" s="5" t="s">
        <v>29</v>
      </c>
      <c r="E266" s="5" t="s">
        <v>198</v>
      </c>
      <c r="F266" s="5" t="s">
        <v>24</v>
      </c>
      <c r="G266" s="5" t="s">
        <v>35</v>
      </c>
      <c r="H266" s="10">
        <v>5.019950894559636</v>
      </c>
      <c r="I266" s="10">
        <v>0</v>
      </c>
      <c r="J266" s="332">
        <v>5.019950894559636</v>
      </c>
      <c r="K266" s="10">
        <v>771.9633302054843</v>
      </c>
      <c r="L266" s="10">
        <v>122.38639029072938</v>
      </c>
      <c r="M266" s="332">
        <v>894.3497204962138</v>
      </c>
      <c r="N266" s="10">
        <v>62.10059563837854</v>
      </c>
      <c r="O266" s="10">
        <v>196.34565402703095</v>
      </c>
      <c r="P266" s="10">
        <v>69.9810561908533</v>
      </c>
      <c r="Q266" s="10">
        <v>19.421258482337883</v>
      </c>
      <c r="R266" s="10">
        <v>119.31588198193603</v>
      </c>
      <c r="S266" s="10">
        <v>139.1522692247942</v>
      </c>
      <c r="T266" s="10">
        <v>92.38946260714667</v>
      </c>
      <c r="U266" s="10">
        <v>30.229926708821417</v>
      </c>
      <c r="V266" s="332">
        <v>728.9361048612989</v>
      </c>
      <c r="W266" s="332">
        <v>1628.3057762520723</v>
      </c>
      <c r="X266" s="10">
        <v>154.8293054283709</v>
      </c>
      <c r="Y266" s="327">
        <v>1783.1350816804431</v>
      </c>
    </row>
    <row r="267" spans="1:25" ht="15">
      <c r="A267" s="7">
        <v>2017</v>
      </c>
      <c r="B267" s="5" t="s">
        <v>507</v>
      </c>
      <c r="C267" s="5" t="s">
        <v>22</v>
      </c>
      <c r="D267" s="5" t="s">
        <v>29</v>
      </c>
      <c r="E267" s="5" t="s">
        <v>199</v>
      </c>
      <c r="F267" s="5" t="s">
        <v>24</v>
      </c>
      <c r="G267" s="5" t="s">
        <v>36</v>
      </c>
      <c r="H267" s="10">
        <v>6.689259734512428</v>
      </c>
      <c r="I267" s="10">
        <v>0</v>
      </c>
      <c r="J267" s="332">
        <v>6.689259734512428</v>
      </c>
      <c r="K267" s="10">
        <v>1057.346121784035</v>
      </c>
      <c r="L267" s="10">
        <v>197.91063491468873</v>
      </c>
      <c r="M267" s="332">
        <v>1255.2567566987236</v>
      </c>
      <c r="N267" s="10">
        <v>105.96476562258457</v>
      </c>
      <c r="O267" s="10">
        <v>430.6191551820515</v>
      </c>
      <c r="P267" s="10">
        <v>57.868366750515285</v>
      </c>
      <c r="Q267" s="10">
        <v>67.2275445912986</v>
      </c>
      <c r="R267" s="10">
        <v>323.7375914052728</v>
      </c>
      <c r="S267" s="10">
        <v>283.47746637141734</v>
      </c>
      <c r="T267" s="10">
        <v>292.4074145999024</v>
      </c>
      <c r="U267" s="10">
        <v>63.77310601484959</v>
      </c>
      <c r="V267" s="332">
        <v>1625.0754105378921</v>
      </c>
      <c r="W267" s="332">
        <v>2887.0214269711278</v>
      </c>
      <c r="X267" s="10">
        <v>277.10406596997507</v>
      </c>
      <c r="Y267" s="327">
        <v>3164.125492941103</v>
      </c>
    </row>
    <row r="268" spans="1:25" ht="15">
      <c r="A268" s="7">
        <v>2017</v>
      </c>
      <c r="B268" s="5" t="s">
        <v>507</v>
      </c>
      <c r="C268" s="5" t="s">
        <v>37</v>
      </c>
      <c r="D268" s="5" t="s">
        <v>38</v>
      </c>
      <c r="E268" s="5" t="s">
        <v>200</v>
      </c>
      <c r="F268" s="5" t="s">
        <v>39</v>
      </c>
      <c r="G268" s="5" t="s">
        <v>40</v>
      </c>
      <c r="H268" s="10">
        <v>43.627109299666685</v>
      </c>
      <c r="I268" s="10">
        <v>67.89391345780243</v>
      </c>
      <c r="J268" s="332">
        <v>111.52102275746911</v>
      </c>
      <c r="K268" s="10">
        <v>20.427683247520246</v>
      </c>
      <c r="L268" s="10">
        <v>4.928636293155932</v>
      </c>
      <c r="M268" s="332">
        <v>25.35631954067618</v>
      </c>
      <c r="N268" s="10">
        <v>19.520062388179323</v>
      </c>
      <c r="O268" s="10">
        <v>62.45534399320116</v>
      </c>
      <c r="P268" s="10">
        <v>10.947180928554822</v>
      </c>
      <c r="Q268" s="10">
        <v>7.140553937726982</v>
      </c>
      <c r="R268" s="10">
        <v>12.184570080901265</v>
      </c>
      <c r="S268" s="10">
        <v>35.913373255727045</v>
      </c>
      <c r="T268" s="10">
        <v>51.90912368040649</v>
      </c>
      <c r="U268" s="10">
        <v>6.539474732042505</v>
      </c>
      <c r="V268" s="332">
        <v>206.60968299673956</v>
      </c>
      <c r="W268" s="332">
        <v>343.48702529488486</v>
      </c>
      <c r="X268" s="10">
        <v>34.220951024096586</v>
      </c>
      <c r="Y268" s="327">
        <v>377.7079763189814</v>
      </c>
    </row>
    <row r="269" spans="1:25" ht="15">
      <c r="A269" s="7">
        <v>2017</v>
      </c>
      <c r="B269" s="5" t="s">
        <v>507</v>
      </c>
      <c r="C269" s="5" t="s">
        <v>37</v>
      </c>
      <c r="D269" s="5" t="s">
        <v>38</v>
      </c>
      <c r="E269" s="5" t="s">
        <v>201</v>
      </c>
      <c r="F269" s="5" t="s">
        <v>39</v>
      </c>
      <c r="G269" s="5" t="s">
        <v>41</v>
      </c>
      <c r="H269" s="10">
        <v>60.284274615351</v>
      </c>
      <c r="I269" s="10">
        <v>66.72630432515905</v>
      </c>
      <c r="J269" s="332">
        <v>127.01057894051004</v>
      </c>
      <c r="K269" s="10">
        <v>37.85107045870201</v>
      </c>
      <c r="L269" s="10">
        <v>38.47914829375094</v>
      </c>
      <c r="M269" s="332">
        <v>76.33021875245295</v>
      </c>
      <c r="N269" s="10">
        <v>34.321561543477316</v>
      </c>
      <c r="O269" s="10">
        <v>330.97392780858377</v>
      </c>
      <c r="P269" s="10">
        <v>22.968113166412685</v>
      </c>
      <c r="Q269" s="10">
        <v>23.01336471970323</v>
      </c>
      <c r="R269" s="10">
        <v>37.954777898998756</v>
      </c>
      <c r="S269" s="10">
        <v>86.146692797385</v>
      </c>
      <c r="T269" s="10">
        <v>127.74755954687718</v>
      </c>
      <c r="U269" s="10">
        <v>13.869747745048699</v>
      </c>
      <c r="V269" s="332">
        <v>676.9957452264866</v>
      </c>
      <c r="W269" s="332">
        <v>880.3365429194497</v>
      </c>
      <c r="X269" s="10">
        <v>88.07420443655054</v>
      </c>
      <c r="Y269" s="327">
        <v>968.4107473560002</v>
      </c>
    </row>
    <row r="270" spans="1:25" ht="15">
      <c r="A270" s="7">
        <v>2017</v>
      </c>
      <c r="B270" s="5" t="s">
        <v>507</v>
      </c>
      <c r="C270" s="5" t="s">
        <v>37</v>
      </c>
      <c r="D270" s="5" t="s">
        <v>38</v>
      </c>
      <c r="E270" s="5" t="s">
        <v>202</v>
      </c>
      <c r="F270" s="5" t="s">
        <v>39</v>
      </c>
      <c r="G270" s="5" t="s">
        <v>42</v>
      </c>
      <c r="H270" s="10">
        <v>22.94367273802625</v>
      </c>
      <c r="I270" s="10">
        <v>420.4968616318984</v>
      </c>
      <c r="J270" s="332">
        <v>443.44053436992465</v>
      </c>
      <c r="K270" s="10">
        <v>7.108543340120227</v>
      </c>
      <c r="L270" s="10">
        <v>28.08139275171801</v>
      </c>
      <c r="M270" s="332">
        <v>35.189936091838234</v>
      </c>
      <c r="N270" s="10">
        <v>22.60479784706273</v>
      </c>
      <c r="O270" s="10">
        <v>94.38331531356305</v>
      </c>
      <c r="P270" s="10">
        <v>14.525936798603247</v>
      </c>
      <c r="Q270" s="10">
        <v>11.920283133448592</v>
      </c>
      <c r="R270" s="10">
        <v>17.945064518803626</v>
      </c>
      <c r="S270" s="10">
        <v>75.07278783324257</v>
      </c>
      <c r="T270" s="10">
        <v>73.50956977527117</v>
      </c>
      <c r="U270" s="10">
        <v>8.864325499373978</v>
      </c>
      <c r="V270" s="332">
        <v>318.826080719369</v>
      </c>
      <c r="W270" s="332">
        <v>797.4565511811319</v>
      </c>
      <c r="X270" s="10">
        <v>79.17193762832578</v>
      </c>
      <c r="Y270" s="327">
        <v>876.6284888094576</v>
      </c>
    </row>
    <row r="271" spans="1:25" ht="15">
      <c r="A271" s="7">
        <v>2017</v>
      </c>
      <c r="B271" s="5" t="s">
        <v>507</v>
      </c>
      <c r="C271" s="5" t="s">
        <v>37</v>
      </c>
      <c r="D271" s="5" t="s">
        <v>38</v>
      </c>
      <c r="E271" s="5" t="s">
        <v>203</v>
      </c>
      <c r="F271" s="5" t="s">
        <v>39</v>
      </c>
      <c r="G271" s="5" t="s">
        <v>43</v>
      </c>
      <c r="H271" s="10">
        <v>28.610438235173547</v>
      </c>
      <c r="I271" s="10">
        <v>72.28081360028693</v>
      </c>
      <c r="J271" s="332">
        <v>100.89125183546048</v>
      </c>
      <c r="K271" s="10">
        <v>10.25939504581458</v>
      </c>
      <c r="L271" s="10">
        <v>7.620603728112433</v>
      </c>
      <c r="M271" s="332">
        <v>17.879998773927014</v>
      </c>
      <c r="N271" s="10">
        <v>9.398169990697854</v>
      </c>
      <c r="O271" s="10">
        <v>38.12247945200141</v>
      </c>
      <c r="P271" s="10">
        <v>6.556566697369005</v>
      </c>
      <c r="Q271" s="10">
        <v>5.320006860721645</v>
      </c>
      <c r="R271" s="10">
        <v>9.801801835526494</v>
      </c>
      <c r="S271" s="10">
        <v>25.81045472587797</v>
      </c>
      <c r="T271" s="10">
        <v>42.21475254384555</v>
      </c>
      <c r="U271" s="10">
        <v>4.951257705079518</v>
      </c>
      <c r="V271" s="332">
        <v>142.17548981111946</v>
      </c>
      <c r="W271" s="332">
        <v>260.94674042050696</v>
      </c>
      <c r="X271" s="10">
        <v>25.945345281129637</v>
      </c>
      <c r="Y271" s="327">
        <v>286.8920857016366</v>
      </c>
    </row>
    <row r="272" spans="1:25" ht="15">
      <c r="A272" s="7">
        <v>2017</v>
      </c>
      <c r="B272" s="5" t="s">
        <v>507</v>
      </c>
      <c r="C272" s="5" t="s">
        <v>37</v>
      </c>
      <c r="D272" s="5" t="s">
        <v>38</v>
      </c>
      <c r="E272" s="5" t="s">
        <v>204</v>
      </c>
      <c r="F272" s="5" t="s">
        <v>39</v>
      </c>
      <c r="G272" s="5" t="s">
        <v>44</v>
      </c>
      <c r="H272" s="10">
        <v>17.494585957108253</v>
      </c>
      <c r="I272" s="10">
        <v>29.849212521000617</v>
      </c>
      <c r="J272" s="332">
        <v>47.343798478108866</v>
      </c>
      <c r="K272" s="10">
        <v>1.5323909856055455</v>
      </c>
      <c r="L272" s="10">
        <v>18.283174020378503</v>
      </c>
      <c r="M272" s="332">
        <v>19.81556500598405</v>
      </c>
      <c r="N272" s="10">
        <v>9.714379904497447</v>
      </c>
      <c r="O272" s="10">
        <v>41.657328146291206</v>
      </c>
      <c r="P272" s="10">
        <v>9.733436562765421</v>
      </c>
      <c r="Q272" s="10">
        <v>8.30236400185856</v>
      </c>
      <c r="R272" s="10">
        <v>14.099995584752984</v>
      </c>
      <c r="S272" s="10">
        <v>25.677359563451976</v>
      </c>
      <c r="T272" s="10">
        <v>60.01003206604285</v>
      </c>
      <c r="U272" s="10">
        <v>5.763637855031214</v>
      </c>
      <c r="V272" s="332">
        <v>174.95853368469167</v>
      </c>
      <c r="W272" s="332">
        <v>242.11789716878457</v>
      </c>
      <c r="X272" s="10">
        <v>24.042867632173476</v>
      </c>
      <c r="Y272" s="327">
        <v>266.160764800958</v>
      </c>
    </row>
    <row r="273" spans="1:25" ht="15">
      <c r="A273" s="7">
        <v>2017</v>
      </c>
      <c r="B273" s="5" t="s">
        <v>507</v>
      </c>
      <c r="C273" s="5" t="s">
        <v>37</v>
      </c>
      <c r="D273" s="5" t="s">
        <v>38</v>
      </c>
      <c r="E273" s="5" t="s">
        <v>205</v>
      </c>
      <c r="F273" s="5" t="s">
        <v>39</v>
      </c>
      <c r="G273" s="5" t="s">
        <v>45</v>
      </c>
      <c r="H273" s="10">
        <v>24.386222626045317</v>
      </c>
      <c r="I273" s="10">
        <v>146.25320507031492</v>
      </c>
      <c r="J273" s="332">
        <v>170.63942769636023</v>
      </c>
      <c r="K273" s="10">
        <v>4.557517903724114</v>
      </c>
      <c r="L273" s="10">
        <v>13.2367526003349</v>
      </c>
      <c r="M273" s="332">
        <v>17.794270504059014</v>
      </c>
      <c r="N273" s="10">
        <v>7.477909128609763</v>
      </c>
      <c r="O273" s="10">
        <v>45.768968291794046</v>
      </c>
      <c r="P273" s="10">
        <v>5.875802510359831</v>
      </c>
      <c r="Q273" s="10">
        <v>4.238722427355828</v>
      </c>
      <c r="R273" s="10">
        <v>10.086753866730472</v>
      </c>
      <c r="S273" s="10">
        <v>29.105144388905796</v>
      </c>
      <c r="T273" s="10">
        <v>40.43407535738768</v>
      </c>
      <c r="U273" s="10">
        <v>4.609488975143964</v>
      </c>
      <c r="V273" s="332">
        <v>147.59686494628738</v>
      </c>
      <c r="W273" s="332">
        <v>336.03056314670664</v>
      </c>
      <c r="X273" s="10">
        <v>33.40191294858809</v>
      </c>
      <c r="Y273" s="327">
        <v>369.43247609529476</v>
      </c>
    </row>
    <row r="274" spans="1:25" ht="15">
      <c r="A274" s="7">
        <v>2017</v>
      </c>
      <c r="B274" s="5" t="s">
        <v>507</v>
      </c>
      <c r="C274" s="5" t="s">
        <v>46</v>
      </c>
      <c r="D274" s="5" t="s">
        <v>47</v>
      </c>
      <c r="E274" s="5" t="s">
        <v>206</v>
      </c>
      <c r="F274" s="5" t="s">
        <v>48</v>
      </c>
      <c r="G274" s="5" t="s">
        <v>49</v>
      </c>
      <c r="H274" s="10">
        <v>6.156264688389651</v>
      </c>
      <c r="I274" s="10">
        <v>0.04029142001906276</v>
      </c>
      <c r="J274" s="332">
        <v>6.196556108408714</v>
      </c>
      <c r="K274" s="10">
        <v>2.1651592017156718</v>
      </c>
      <c r="L274" s="10">
        <v>1.9114138802381875</v>
      </c>
      <c r="M274" s="332">
        <v>4.0765730819538595</v>
      </c>
      <c r="N274" s="10">
        <v>2.9970682225056224</v>
      </c>
      <c r="O274" s="10">
        <v>6.19417726319573</v>
      </c>
      <c r="P274" s="10">
        <v>6.4911676718589035</v>
      </c>
      <c r="Q274" s="10">
        <v>1.187858908390185</v>
      </c>
      <c r="R274" s="10">
        <v>3.2432989956423333</v>
      </c>
      <c r="S274" s="10">
        <v>3.666477809056725</v>
      </c>
      <c r="T274" s="10">
        <v>6.3905228664169105</v>
      </c>
      <c r="U274" s="10">
        <v>1.5016382422741377</v>
      </c>
      <c r="V274" s="332">
        <v>31.672209979340547</v>
      </c>
      <c r="W274" s="332">
        <v>41.94533916970312</v>
      </c>
      <c r="X274" s="10">
        <v>4.170219651952162</v>
      </c>
      <c r="Y274" s="327">
        <v>46.11555882165528</v>
      </c>
    </row>
    <row r="275" spans="1:25" ht="15">
      <c r="A275" s="7">
        <v>2017</v>
      </c>
      <c r="B275" s="5" t="s">
        <v>507</v>
      </c>
      <c r="C275" s="5" t="s">
        <v>46</v>
      </c>
      <c r="D275" s="5" t="s">
        <v>47</v>
      </c>
      <c r="E275" s="5" t="s">
        <v>207</v>
      </c>
      <c r="F275" s="5" t="s">
        <v>48</v>
      </c>
      <c r="G275" s="5" t="s">
        <v>50</v>
      </c>
      <c r="H275" s="10">
        <v>16.21843967678261</v>
      </c>
      <c r="I275" s="10">
        <v>0.2899495173813923</v>
      </c>
      <c r="J275" s="332">
        <v>16.508389194164</v>
      </c>
      <c r="K275" s="10">
        <v>4.206695377959224</v>
      </c>
      <c r="L275" s="10">
        <v>3.5831334332934923</v>
      </c>
      <c r="M275" s="332">
        <v>7.7898288112527165</v>
      </c>
      <c r="N275" s="10">
        <v>3.04832866452063</v>
      </c>
      <c r="O275" s="10">
        <v>16.16076687904912</v>
      </c>
      <c r="P275" s="10">
        <v>3.458532113355738</v>
      </c>
      <c r="Q275" s="10">
        <v>2.2388828479160705</v>
      </c>
      <c r="R275" s="10">
        <v>7.063183455688903</v>
      </c>
      <c r="S275" s="10">
        <v>7.268129907763874</v>
      </c>
      <c r="T275" s="10">
        <v>14.07361047014122</v>
      </c>
      <c r="U275" s="10">
        <v>2.5499648673691038</v>
      </c>
      <c r="V275" s="332">
        <v>55.86139920580466</v>
      </c>
      <c r="W275" s="332">
        <v>80.15961721122137</v>
      </c>
      <c r="X275" s="10">
        <v>7.978255074564974</v>
      </c>
      <c r="Y275" s="327">
        <v>88.13787228578634</v>
      </c>
    </row>
    <row r="276" spans="1:25" ht="15">
      <c r="A276" s="7">
        <v>2017</v>
      </c>
      <c r="B276" s="5" t="s">
        <v>507</v>
      </c>
      <c r="C276" s="5" t="s">
        <v>46</v>
      </c>
      <c r="D276" s="5" t="s">
        <v>51</v>
      </c>
      <c r="E276" s="5" t="s">
        <v>208</v>
      </c>
      <c r="F276" s="5" t="s">
        <v>48</v>
      </c>
      <c r="G276" s="5" t="s">
        <v>52</v>
      </c>
      <c r="H276" s="10">
        <v>25.91777929393912</v>
      </c>
      <c r="I276" s="10">
        <v>65.08301364106899</v>
      </c>
      <c r="J276" s="332">
        <v>91.0007929350081</v>
      </c>
      <c r="K276" s="10">
        <v>41.04119410912541</v>
      </c>
      <c r="L276" s="10">
        <v>10.29038756717774</v>
      </c>
      <c r="M276" s="332">
        <v>51.33158167630315</v>
      </c>
      <c r="N276" s="10">
        <v>32.21524332945063</v>
      </c>
      <c r="O276" s="10">
        <v>146.47156810615056</v>
      </c>
      <c r="P276" s="10">
        <v>11.75668316984241</v>
      </c>
      <c r="Q276" s="10">
        <v>18.553982743971243</v>
      </c>
      <c r="R276" s="10">
        <v>37.51058870530654</v>
      </c>
      <c r="S276" s="10">
        <v>57.665709955240416</v>
      </c>
      <c r="T276" s="10">
        <v>63.46741658870832</v>
      </c>
      <c r="U276" s="10">
        <v>14.492474851045248</v>
      </c>
      <c r="V276" s="332">
        <v>382.13366744971535</v>
      </c>
      <c r="W276" s="332">
        <v>524.4660420610265</v>
      </c>
      <c r="X276" s="10">
        <v>52.143158274927046</v>
      </c>
      <c r="Y276" s="327">
        <v>576.6092003359536</v>
      </c>
    </row>
    <row r="277" spans="1:25" ht="15">
      <c r="A277" s="7">
        <v>2017</v>
      </c>
      <c r="B277" s="5" t="s">
        <v>507</v>
      </c>
      <c r="C277" s="5" t="s">
        <v>46</v>
      </c>
      <c r="D277" s="5" t="s">
        <v>51</v>
      </c>
      <c r="E277" s="5" t="s">
        <v>209</v>
      </c>
      <c r="F277" s="5" t="s">
        <v>48</v>
      </c>
      <c r="G277" s="5" t="s">
        <v>53</v>
      </c>
      <c r="H277" s="10">
        <v>9.707654640983165</v>
      </c>
      <c r="I277" s="10">
        <v>82.66972846652187</v>
      </c>
      <c r="J277" s="332">
        <v>92.37738310750504</v>
      </c>
      <c r="K277" s="10">
        <v>39.60867287176275</v>
      </c>
      <c r="L277" s="10">
        <v>3.807302851621242</v>
      </c>
      <c r="M277" s="332">
        <v>43.415975723383994</v>
      </c>
      <c r="N277" s="10">
        <v>95.37772986413488</v>
      </c>
      <c r="O277" s="10">
        <v>21.728088886849406</v>
      </c>
      <c r="P277" s="10">
        <v>4.942376686552339</v>
      </c>
      <c r="Q277" s="10">
        <v>3.821527824973289</v>
      </c>
      <c r="R277" s="10">
        <v>11.266083354544056</v>
      </c>
      <c r="S277" s="10">
        <v>35.58850398292333</v>
      </c>
      <c r="T277" s="10">
        <v>36.55112490660771</v>
      </c>
      <c r="U277" s="10">
        <v>3.6860803906683985</v>
      </c>
      <c r="V277" s="332">
        <v>212.96151589725338</v>
      </c>
      <c r="W277" s="332">
        <v>348.75487472814245</v>
      </c>
      <c r="X277" s="10">
        <v>34.53913580242103</v>
      </c>
      <c r="Y277" s="327">
        <v>383.29401053056347</v>
      </c>
    </row>
    <row r="278" spans="1:25" ht="15">
      <c r="A278" s="7">
        <v>2017</v>
      </c>
      <c r="B278" s="5" t="s">
        <v>507</v>
      </c>
      <c r="C278" s="5" t="s">
        <v>46</v>
      </c>
      <c r="D278" s="5" t="s">
        <v>51</v>
      </c>
      <c r="E278" s="5" t="s">
        <v>210</v>
      </c>
      <c r="F278" s="5" t="s">
        <v>48</v>
      </c>
      <c r="G278" s="5" t="s">
        <v>54</v>
      </c>
      <c r="H278" s="10">
        <v>7.189517403557298</v>
      </c>
      <c r="I278" s="10">
        <v>14.376225673794172</v>
      </c>
      <c r="J278" s="332">
        <v>21.56574307735147</v>
      </c>
      <c r="K278" s="10">
        <v>13.131276375201809</v>
      </c>
      <c r="L278" s="10">
        <v>6.769751220574157</v>
      </c>
      <c r="M278" s="332">
        <v>19.901027595775965</v>
      </c>
      <c r="N278" s="10">
        <v>10.44804071611714</v>
      </c>
      <c r="O278" s="10">
        <v>52.655328987534524</v>
      </c>
      <c r="P278" s="10">
        <v>3.31247752700316</v>
      </c>
      <c r="Q278" s="10">
        <v>2.5514008325090054</v>
      </c>
      <c r="R278" s="10">
        <v>12.453404061401953</v>
      </c>
      <c r="S278" s="10">
        <v>14.428737557688077</v>
      </c>
      <c r="T278" s="10">
        <v>14.833489098841035</v>
      </c>
      <c r="U278" s="10">
        <v>2.8897510729322256</v>
      </c>
      <c r="V278" s="332">
        <v>113.57262985402713</v>
      </c>
      <c r="W278" s="332">
        <v>155.03940052715456</v>
      </c>
      <c r="X278" s="10">
        <v>15.42825832797859</v>
      </c>
      <c r="Y278" s="327">
        <v>170.46765885513315</v>
      </c>
    </row>
    <row r="279" spans="1:25" ht="15">
      <c r="A279" s="7">
        <v>2017</v>
      </c>
      <c r="B279" s="5" t="s">
        <v>507</v>
      </c>
      <c r="C279" s="5" t="s">
        <v>46</v>
      </c>
      <c r="D279" s="5" t="s">
        <v>51</v>
      </c>
      <c r="E279" s="5" t="s">
        <v>211</v>
      </c>
      <c r="F279" s="5" t="s">
        <v>48</v>
      </c>
      <c r="G279" s="5" t="s">
        <v>55</v>
      </c>
      <c r="H279" s="10">
        <v>36.20263163746104</v>
      </c>
      <c r="I279" s="10">
        <v>565.2669621210554</v>
      </c>
      <c r="J279" s="332">
        <v>601.4695937585165</v>
      </c>
      <c r="K279" s="10">
        <v>0.5934303224826054</v>
      </c>
      <c r="L279" s="10">
        <v>18.429851090537227</v>
      </c>
      <c r="M279" s="332">
        <v>19.02328141301983</v>
      </c>
      <c r="N279" s="10">
        <v>9.849030864533834</v>
      </c>
      <c r="O279" s="10">
        <v>16.44494531179641</v>
      </c>
      <c r="P279" s="10">
        <v>3.7976483951707753</v>
      </c>
      <c r="Q279" s="10">
        <v>2.2456549786160744</v>
      </c>
      <c r="R279" s="10">
        <v>8.853117956388541</v>
      </c>
      <c r="S279" s="10">
        <v>53.04907779621994</v>
      </c>
      <c r="T279" s="10">
        <v>17.162693517342145</v>
      </c>
      <c r="U279" s="10">
        <v>3.679351855258087</v>
      </c>
      <c r="V279" s="332">
        <v>115.0815206753258</v>
      </c>
      <c r="W279" s="332">
        <v>735.5743958468621</v>
      </c>
      <c r="X279" s="10">
        <v>72.87753263153002</v>
      </c>
      <c r="Y279" s="327">
        <v>808.4519284783921</v>
      </c>
    </row>
    <row r="280" spans="1:25" ht="15">
      <c r="A280" s="7">
        <v>2017</v>
      </c>
      <c r="B280" s="5" t="s">
        <v>507</v>
      </c>
      <c r="C280" s="5" t="s">
        <v>56</v>
      </c>
      <c r="D280" s="5" t="s">
        <v>57</v>
      </c>
      <c r="E280" s="5" t="s">
        <v>212</v>
      </c>
      <c r="F280" s="5" t="s">
        <v>58</v>
      </c>
      <c r="G280" s="5" t="s">
        <v>59</v>
      </c>
      <c r="H280" s="10">
        <v>24.462158510427813</v>
      </c>
      <c r="I280" s="10">
        <v>28.544955711811077</v>
      </c>
      <c r="J280" s="332">
        <v>53.00711422223889</v>
      </c>
      <c r="K280" s="10">
        <v>17.646217301864233</v>
      </c>
      <c r="L280" s="10">
        <v>35.296561977778836</v>
      </c>
      <c r="M280" s="332">
        <v>52.94277927964307</v>
      </c>
      <c r="N280" s="10">
        <v>333.5793399524001</v>
      </c>
      <c r="O280" s="10">
        <v>34.23120115118186</v>
      </c>
      <c r="P280" s="10">
        <v>7.153662625912405</v>
      </c>
      <c r="Q280" s="10">
        <v>11.165267481493322</v>
      </c>
      <c r="R280" s="10">
        <v>15.721723135191045</v>
      </c>
      <c r="S280" s="10">
        <v>46.676345319359505</v>
      </c>
      <c r="T280" s="10">
        <v>34.72764113624208</v>
      </c>
      <c r="U280" s="10">
        <v>6.62637133357212</v>
      </c>
      <c r="V280" s="332">
        <v>489.8815521353525</v>
      </c>
      <c r="W280" s="332">
        <v>595.8314456372344</v>
      </c>
      <c r="X280" s="10">
        <v>59.53433671197796</v>
      </c>
      <c r="Y280" s="327">
        <v>655.3657823492124</v>
      </c>
    </row>
    <row r="281" spans="1:25" ht="15">
      <c r="A281" s="7">
        <v>2017</v>
      </c>
      <c r="B281" s="5" t="s">
        <v>507</v>
      </c>
      <c r="C281" s="5" t="s">
        <v>56</v>
      </c>
      <c r="D281" s="5" t="s">
        <v>60</v>
      </c>
      <c r="E281" s="5" t="s">
        <v>213</v>
      </c>
      <c r="F281" s="5" t="s">
        <v>58</v>
      </c>
      <c r="G281" s="5" t="s">
        <v>61</v>
      </c>
      <c r="H281" s="10">
        <v>10.677694469628287</v>
      </c>
      <c r="I281" s="10">
        <v>1.7609153855584</v>
      </c>
      <c r="J281" s="332">
        <v>12.438609855186687</v>
      </c>
      <c r="K281" s="10">
        <v>2.472928431640905</v>
      </c>
      <c r="L281" s="10">
        <v>9.200076588283276</v>
      </c>
      <c r="M281" s="332">
        <v>11.67300501992418</v>
      </c>
      <c r="N281" s="10">
        <v>67.40444637608095</v>
      </c>
      <c r="O281" s="10">
        <v>7.457802673489691</v>
      </c>
      <c r="P281" s="10">
        <v>1.899716518623454</v>
      </c>
      <c r="Q281" s="10">
        <v>1.194817845231927</v>
      </c>
      <c r="R281" s="10">
        <v>2.8458246407582104</v>
      </c>
      <c r="S281" s="10">
        <v>8.8679089649909</v>
      </c>
      <c r="T281" s="10">
        <v>12.475525833600507</v>
      </c>
      <c r="U281" s="10">
        <v>1.571330629425466</v>
      </c>
      <c r="V281" s="332">
        <v>103.71737348220111</v>
      </c>
      <c r="W281" s="332">
        <v>127.82898835731197</v>
      </c>
      <c r="X281" s="10">
        <v>12.787551674423879</v>
      </c>
      <c r="Y281" s="327">
        <v>140.61654003173584</v>
      </c>
    </row>
    <row r="282" spans="1:25" ht="15">
      <c r="A282" s="7">
        <v>2017</v>
      </c>
      <c r="B282" s="5" t="s">
        <v>507</v>
      </c>
      <c r="C282" s="5" t="s">
        <v>56</v>
      </c>
      <c r="D282" s="5" t="s">
        <v>47</v>
      </c>
      <c r="E282" s="5" t="s">
        <v>214</v>
      </c>
      <c r="F282" s="5" t="s">
        <v>58</v>
      </c>
      <c r="G282" s="5" t="s">
        <v>62</v>
      </c>
      <c r="H282" s="10">
        <v>3.4425958878799006</v>
      </c>
      <c r="I282" s="10">
        <v>0</v>
      </c>
      <c r="J282" s="332">
        <v>3.4425958878799006</v>
      </c>
      <c r="K282" s="10">
        <v>6.783964155414124</v>
      </c>
      <c r="L282" s="10">
        <v>2.6897285355997993</v>
      </c>
      <c r="M282" s="332">
        <v>9.473692691013923</v>
      </c>
      <c r="N282" s="10">
        <v>8.283379986282199</v>
      </c>
      <c r="O282" s="10">
        <v>21.598639742577394</v>
      </c>
      <c r="P282" s="10">
        <v>3.167572074647874</v>
      </c>
      <c r="Q282" s="10">
        <v>3.3543779940962155</v>
      </c>
      <c r="R282" s="10">
        <v>11.325754026387802</v>
      </c>
      <c r="S282" s="10">
        <v>9.880147966846662</v>
      </c>
      <c r="T282" s="10">
        <v>15.91603987326518</v>
      </c>
      <c r="U282" s="10">
        <v>2.704497232080421</v>
      </c>
      <c r="V282" s="332">
        <v>76.23040889618376</v>
      </c>
      <c r="W282" s="332">
        <v>89.14669747507759</v>
      </c>
      <c r="X282" s="10">
        <v>8.845237607232647</v>
      </c>
      <c r="Y282" s="327">
        <v>97.99193508231023</v>
      </c>
    </row>
    <row r="283" spans="1:25" ht="15">
      <c r="A283" s="7">
        <v>2017</v>
      </c>
      <c r="B283" s="5" t="s">
        <v>507</v>
      </c>
      <c r="C283" s="5" t="s">
        <v>56</v>
      </c>
      <c r="D283" s="5" t="s">
        <v>63</v>
      </c>
      <c r="E283" s="5" t="s">
        <v>215</v>
      </c>
      <c r="F283" s="5" t="s">
        <v>58</v>
      </c>
      <c r="G283" s="5" t="s">
        <v>64</v>
      </c>
      <c r="H283" s="10">
        <v>36.35528045904875</v>
      </c>
      <c r="I283" s="10">
        <v>254.97973884281112</v>
      </c>
      <c r="J283" s="332">
        <v>291.33501930185986</v>
      </c>
      <c r="K283" s="10">
        <v>11.561664945765907</v>
      </c>
      <c r="L283" s="10">
        <v>8.70118416095688</v>
      </c>
      <c r="M283" s="332">
        <v>20.262849106722786</v>
      </c>
      <c r="N283" s="10">
        <v>9.240671879412794</v>
      </c>
      <c r="O283" s="10">
        <v>52.7247034752765</v>
      </c>
      <c r="P283" s="10">
        <v>6.5908586607767115</v>
      </c>
      <c r="Q283" s="10">
        <v>4.665831595409627</v>
      </c>
      <c r="R283" s="10">
        <v>15.596639302418776</v>
      </c>
      <c r="S283" s="10">
        <v>37.30188842241569</v>
      </c>
      <c r="T283" s="10">
        <v>31.505547651907175</v>
      </c>
      <c r="U283" s="10">
        <v>5.593772959271415</v>
      </c>
      <c r="V283" s="332">
        <v>163.21991394688868</v>
      </c>
      <c r="W283" s="332">
        <v>474.8177823554713</v>
      </c>
      <c r="X283" s="10">
        <v>47.17333741879497</v>
      </c>
      <c r="Y283" s="327">
        <v>521.9911197742663</v>
      </c>
    </row>
    <row r="284" spans="1:25" ht="15">
      <c r="A284" s="7">
        <v>2017</v>
      </c>
      <c r="B284" s="5" t="s">
        <v>507</v>
      </c>
      <c r="C284" s="5" t="s">
        <v>56</v>
      </c>
      <c r="D284" s="5" t="s">
        <v>47</v>
      </c>
      <c r="E284" s="5" t="s">
        <v>216</v>
      </c>
      <c r="F284" s="5" t="s">
        <v>58</v>
      </c>
      <c r="G284" s="5" t="s">
        <v>65</v>
      </c>
      <c r="H284" s="10">
        <v>28.369080473933</v>
      </c>
      <c r="I284" s="10">
        <v>12.350174219166188</v>
      </c>
      <c r="J284" s="332">
        <v>40.71925469309919</v>
      </c>
      <c r="K284" s="10">
        <v>4.064944432272253</v>
      </c>
      <c r="L284" s="10">
        <v>13.43868313041165</v>
      </c>
      <c r="M284" s="332">
        <v>17.503627562683903</v>
      </c>
      <c r="N284" s="10">
        <v>8.441206826936519</v>
      </c>
      <c r="O284" s="10">
        <v>24.88963431850919</v>
      </c>
      <c r="P284" s="10">
        <v>8.449867115748837</v>
      </c>
      <c r="Q284" s="10">
        <v>6.49327737343203</v>
      </c>
      <c r="R284" s="10">
        <v>16.988107606658172</v>
      </c>
      <c r="S284" s="10">
        <v>17.610427696272048</v>
      </c>
      <c r="T284" s="10">
        <v>27.574464001001246</v>
      </c>
      <c r="U284" s="10">
        <v>7.448990591777525</v>
      </c>
      <c r="V284" s="332">
        <v>117.89597553033558</v>
      </c>
      <c r="W284" s="332">
        <v>176.11885778611867</v>
      </c>
      <c r="X284" s="10">
        <v>17.44738847691902</v>
      </c>
      <c r="Y284" s="327">
        <v>193.5662462630377</v>
      </c>
    </row>
    <row r="285" spans="1:25" ht="15">
      <c r="A285" s="7">
        <v>2017</v>
      </c>
      <c r="B285" s="5" t="s">
        <v>507</v>
      </c>
      <c r="C285" s="5" t="s">
        <v>56</v>
      </c>
      <c r="D285" s="5" t="s">
        <v>47</v>
      </c>
      <c r="E285" s="5" t="s">
        <v>217</v>
      </c>
      <c r="F285" s="5" t="s">
        <v>58</v>
      </c>
      <c r="G285" s="5" t="s">
        <v>66</v>
      </c>
      <c r="H285" s="10">
        <v>58.496444460399815</v>
      </c>
      <c r="I285" s="10">
        <v>0.3116254791358038</v>
      </c>
      <c r="J285" s="332">
        <v>58.80806993953562</v>
      </c>
      <c r="K285" s="10">
        <v>7.576764599421461</v>
      </c>
      <c r="L285" s="10">
        <v>7.402525533820042</v>
      </c>
      <c r="M285" s="332">
        <v>14.979290133241502</v>
      </c>
      <c r="N285" s="10">
        <v>4.757364654057485</v>
      </c>
      <c r="O285" s="10">
        <v>20.765422858613096</v>
      </c>
      <c r="P285" s="10">
        <v>3.2922526595595243</v>
      </c>
      <c r="Q285" s="10">
        <v>2.5030370760142717</v>
      </c>
      <c r="R285" s="10">
        <v>9.3111340763806</v>
      </c>
      <c r="S285" s="10">
        <v>10.395664692193838</v>
      </c>
      <c r="T285" s="10">
        <v>17.60601561884266</v>
      </c>
      <c r="U285" s="10">
        <v>3.463560288480837</v>
      </c>
      <c r="V285" s="332">
        <v>72.0944519241423</v>
      </c>
      <c r="W285" s="332">
        <v>145.88181199691942</v>
      </c>
      <c r="X285" s="10">
        <v>14.55211345357231</v>
      </c>
      <c r="Y285" s="327">
        <v>160.43392545049173</v>
      </c>
    </row>
    <row r="286" spans="1:25" ht="15">
      <c r="A286" s="7">
        <v>2017</v>
      </c>
      <c r="B286" s="5" t="s">
        <v>507</v>
      </c>
      <c r="C286" s="5" t="s">
        <v>56</v>
      </c>
      <c r="D286" s="5" t="s">
        <v>63</v>
      </c>
      <c r="E286" s="5" t="s">
        <v>218</v>
      </c>
      <c r="F286" s="5" t="s">
        <v>58</v>
      </c>
      <c r="G286" s="5" t="s">
        <v>67</v>
      </c>
      <c r="H286" s="10">
        <v>12.858413278002839</v>
      </c>
      <c r="I286" s="10">
        <v>218.80404834302254</v>
      </c>
      <c r="J286" s="332">
        <v>231.6624616210254</v>
      </c>
      <c r="K286" s="10">
        <v>25.33571387260046</v>
      </c>
      <c r="L286" s="10">
        <v>4.215079392960337</v>
      </c>
      <c r="M286" s="332">
        <v>29.5507932655608</v>
      </c>
      <c r="N286" s="10">
        <v>21.077083320314888</v>
      </c>
      <c r="O286" s="10">
        <v>81.76899324173773</v>
      </c>
      <c r="P286" s="10">
        <v>8.990113201063313</v>
      </c>
      <c r="Q286" s="10">
        <v>8.335206837504375</v>
      </c>
      <c r="R286" s="10">
        <v>35.783330813622676</v>
      </c>
      <c r="S286" s="10">
        <v>49.11842383666614</v>
      </c>
      <c r="T286" s="10">
        <v>47.93572479080771</v>
      </c>
      <c r="U286" s="10">
        <v>9.855019125395499</v>
      </c>
      <c r="V286" s="332">
        <v>262.86389516711233</v>
      </c>
      <c r="W286" s="332">
        <v>524.0771500536985</v>
      </c>
      <c r="X286" s="10">
        <v>52.02297148498235</v>
      </c>
      <c r="Y286" s="327">
        <v>576.1001215386808</v>
      </c>
    </row>
    <row r="287" spans="1:25" ht="15">
      <c r="A287" s="7">
        <v>2017</v>
      </c>
      <c r="B287" s="5" t="s">
        <v>507</v>
      </c>
      <c r="C287" s="5" t="s">
        <v>56</v>
      </c>
      <c r="D287" s="5" t="s">
        <v>57</v>
      </c>
      <c r="E287" s="5" t="s">
        <v>219</v>
      </c>
      <c r="F287" s="5" t="s">
        <v>58</v>
      </c>
      <c r="G287" s="5" t="s">
        <v>68</v>
      </c>
      <c r="H287" s="10">
        <v>14.894028469947088</v>
      </c>
      <c r="I287" s="10">
        <v>5.127715771491179</v>
      </c>
      <c r="J287" s="332">
        <v>20.021744241438267</v>
      </c>
      <c r="K287" s="10">
        <v>1.135991470573799</v>
      </c>
      <c r="L287" s="10">
        <v>9.58714582336456</v>
      </c>
      <c r="M287" s="332">
        <v>10.72313729393836</v>
      </c>
      <c r="N287" s="10">
        <v>3.132613653497348</v>
      </c>
      <c r="O287" s="10">
        <v>23.3678744705653</v>
      </c>
      <c r="P287" s="10">
        <v>9.658519522778258</v>
      </c>
      <c r="Q287" s="10">
        <v>3.4035465481258216</v>
      </c>
      <c r="R287" s="10">
        <v>6.44797299529711</v>
      </c>
      <c r="S287" s="10">
        <v>10.501407089085731</v>
      </c>
      <c r="T287" s="10">
        <v>21.162642961605787</v>
      </c>
      <c r="U287" s="10">
        <v>2.893388545962568</v>
      </c>
      <c r="V287" s="332">
        <v>80.56796578691792</v>
      </c>
      <c r="W287" s="332">
        <v>111.31284732229456</v>
      </c>
      <c r="X287" s="10">
        <v>11.074047478090288</v>
      </c>
      <c r="Y287" s="327">
        <v>122.38689480038485</v>
      </c>
    </row>
    <row r="288" spans="1:25" ht="15">
      <c r="A288" s="7">
        <v>2017</v>
      </c>
      <c r="B288" s="5" t="s">
        <v>507</v>
      </c>
      <c r="C288" s="5" t="s">
        <v>56</v>
      </c>
      <c r="D288" s="5" t="s">
        <v>57</v>
      </c>
      <c r="E288" s="5" t="s">
        <v>220</v>
      </c>
      <c r="F288" s="5" t="s">
        <v>58</v>
      </c>
      <c r="G288" s="5" t="s">
        <v>69</v>
      </c>
      <c r="H288" s="10">
        <v>8.87872806921179</v>
      </c>
      <c r="I288" s="10">
        <v>0.5989752198496748</v>
      </c>
      <c r="J288" s="332">
        <v>9.477703289061466</v>
      </c>
      <c r="K288" s="10">
        <v>2.406891275173505</v>
      </c>
      <c r="L288" s="10">
        <v>2.903408466009199</v>
      </c>
      <c r="M288" s="332">
        <v>5.310299741182704</v>
      </c>
      <c r="N288" s="10">
        <v>1.876268027281557</v>
      </c>
      <c r="O288" s="10">
        <v>12.020756019778364</v>
      </c>
      <c r="P288" s="10">
        <v>4.446368384371316</v>
      </c>
      <c r="Q288" s="10">
        <v>1.5291787954349796</v>
      </c>
      <c r="R288" s="10">
        <v>3.965641684930508</v>
      </c>
      <c r="S288" s="10">
        <v>5.791722989311763</v>
      </c>
      <c r="T288" s="10">
        <v>11.277387714090406</v>
      </c>
      <c r="U288" s="10">
        <v>2.2729525304379203</v>
      </c>
      <c r="V288" s="332">
        <v>43.18027614563681</v>
      </c>
      <c r="W288" s="332">
        <v>57.96827917588098</v>
      </c>
      <c r="X288" s="10">
        <v>5.771472087107141</v>
      </c>
      <c r="Y288" s="327">
        <v>63.73975126298812</v>
      </c>
    </row>
    <row r="289" spans="1:25" ht="15">
      <c r="A289" s="7">
        <v>2017</v>
      </c>
      <c r="B289" s="5" t="s">
        <v>507</v>
      </c>
      <c r="C289" s="5" t="s">
        <v>56</v>
      </c>
      <c r="D289" s="5" t="s">
        <v>57</v>
      </c>
      <c r="E289" s="5" t="s">
        <v>221</v>
      </c>
      <c r="F289" s="5" t="s">
        <v>58</v>
      </c>
      <c r="G289" s="5" t="s">
        <v>70</v>
      </c>
      <c r="H289" s="10">
        <v>36.086181640503796</v>
      </c>
      <c r="I289" s="10">
        <v>0</v>
      </c>
      <c r="J289" s="332">
        <v>36.086181640503796</v>
      </c>
      <c r="K289" s="10">
        <v>5.355156006241115</v>
      </c>
      <c r="L289" s="10">
        <v>16.813191289951366</v>
      </c>
      <c r="M289" s="332">
        <v>22.16834729619248</v>
      </c>
      <c r="N289" s="10">
        <v>3.6737338161971773</v>
      </c>
      <c r="O289" s="10">
        <v>38.154589731205945</v>
      </c>
      <c r="P289" s="10">
        <v>4.7779564138818085</v>
      </c>
      <c r="Q289" s="10">
        <v>3.9605018916813455</v>
      </c>
      <c r="R289" s="10">
        <v>9.814995799963008</v>
      </c>
      <c r="S289" s="10">
        <v>16.176078894742904</v>
      </c>
      <c r="T289" s="10">
        <v>41.74156313940387</v>
      </c>
      <c r="U289" s="10">
        <v>4.026539987128215</v>
      </c>
      <c r="V289" s="332">
        <v>122.32595967420428</v>
      </c>
      <c r="W289" s="332">
        <v>180.58048861090055</v>
      </c>
      <c r="X289" s="10">
        <v>17.956469987262953</v>
      </c>
      <c r="Y289" s="327">
        <v>198.5369585981635</v>
      </c>
    </row>
    <row r="290" spans="1:25" ht="15">
      <c r="A290" s="7">
        <v>2017</v>
      </c>
      <c r="B290" s="5" t="s">
        <v>507</v>
      </c>
      <c r="C290" s="5" t="s">
        <v>71</v>
      </c>
      <c r="D290" s="5" t="s">
        <v>72</v>
      </c>
      <c r="E290" s="5" t="s">
        <v>222</v>
      </c>
      <c r="F290" s="5" t="s">
        <v>73</v>
      </c>
      <c r="G290" s="5" t="s">
        <v>74</v>
      </c>
      <c r="H290" s="10">
        <v>31.0378397600279</v>
      </c>
      <c r="I290" s="10">
        <v>0</v>
      </c>
      <c r="J290" s="332">
        <v>31.0378397600279</v>
      </c>
      <c r="K290" s="10">
        <v>5.097048412765486</v>
      </c>
      <c r="L290" s="10">
        <v>13.074285740310163</v>
      </c>
      <c r="M290" s="332">
        <v>18.171334153075648</v>
      </c>
      <c r="N290" s="10">
        <v>2.8906354077007945</v>
      </c>
      <c r="O290" s="10">
        <v>17.788347649678368</v>
      </c>
      <c r="P290" s="10">
        <v>3.886725736048098</v>
      </c>
      <c r="Q290" s="10">
        <v>2.9920248423748266</v>
      </c>
      <c r="R290" s="10">
        <v>7.196779599508252</v>
      </c>
      <c r="S290" s="10">
        <v>9.295768504930743</v>
      </c>
      <c r="T290" s="10">
        <v>21.98179758342831</v>
      </c>
      <c r="U290" s="10">
        <v>3.1390361290627147</v>
      </c>
      <c r="V290" s="332">
        <v>69.17111545273211</v>
      </c>
      <c r="W290" s="332">
        <v>118.38028936583567</v>
      </c>
      <c r="X290" s="10">
        <v>11.721852946491426</v>
      </c>
      <c r="Y290" s="327">
        <v>130.1021423123271</v>
      </c>
    </row>
    <row r="291" spans="1:25" ht="15">
      <c r="A291" s="7">
        <v>2017</v>
      </c>
      <c r="B291" s="5" t="s">
        <v>507</v>
      </c>
      <c r="C291" s="5" t="s">
        <v>71</v>
      </c>
      <c r="D291" s="5" t="s">
        <v>75</v>
      </c>
      <c r="E291" s="5" t="s">
        <v>223</v>
      </c>
      <c r="F291" s="5" t="s">
        <v>73</v>
      </c>
      <c r="G291" s="5" t="s">
        <v>76</v>
      </c>
      <c r="H291" s="10">
        <v>13.388276913435718</v>
      </c>
      <c r="I291" s="10">
        <v>0</v>
      </c>
      <c r="J291" s="332">
        <v>13.388276913435718</v>
      </c>
      <c r="K291" s="10">
        <v>4.203299072040775</v>
      </c>
      <c r="L291" s="10">
        <v>1.5731443021357103</v>
      </c>
      <c r="M291" s="332">
        <v>5.776443374176485</v>
      </c>
      <c r="N291" s="10">
        <v>2.481896672510688</v>
      </c>
      <c r="O291" s="10">
        <v>12.55726636963497</v>
      </c>
      <c r="P291" s="10">
        <v>2.5679555028660266</v>
      </c>
      <c r="Q291" s="10">
        <v>1.1667064647106686</v>
      </c>
      <c r="R291" s="10">
        <v>6.425595220164415</v>
      </c>
      <c r="S291" s="10">
        <v>5.453829091207152</v>
      </c>
      <c r="T291" s="10">
        <v>10.106035578429646</v>
      </c>
      <c r="U291" s="10">
        <v>1.7079446144264419</v>
      </c>
      <c r="V291" s="332">
        <v>42.46722951395001</v>
      </c>
      <c r="W291" s="332">
        <v>61.631949801562214</v>
      </c>
      <c r="X291" s="10">
        <v>6.141152162199211</v>
      </c>
      <c r="Y291" s="327">
        <v>67.77310196376142</v>
      </c>
    </row>
    <row r="292" spans="1:25" ht="15">
      <c r="A292" s="7">
        <v>2017</v>
      </c>
      <c r="B292" s="5" t="s">
        <v>507</v>
      </c>
      <c r="C292" s="5" t="s">
        <v>71</v>
      </c>
      <c r="D292" s="5" t="s">
        <v>72</v>
      </c>
      <c r="E292" s="5" t="s">
        <v>224</v>
      </c>
      <c r="F292" s="5" t="s">
        <v>73</v>
      </c>
      <c r="G292" s="5" t="s">
        <v>77</v>
      </c>
      <c r="H292" s="10">
        <v>10.72956548861288</v>
      </c>
      <c r="I292" s="10">
        <v>6.726142271273501</v>
      </c>
      <c r="J292" s="332">
        <v>17.45570775988638</v>
      </c>
      <c r="K292" s="10">
        <v>0.38996842908016927</v>
      </c>
      <c r="L292" s="10">
        <v>4.933594145602242</v>
      </c>
      <c r="M292" s="332">
        <v>5.323562574682411</v>
      </c>
      <c r="N292" s="10">
        <v>1.8993183294079552</v>
      </c>
      <c r="O292" s="10">
        <v>5.8325369360662584</v>
      </c>
      <c r="P292" s="10">
        <v>2.689393693075871</v>
      </c>
      <c r="Q292" s="10">
        <v>1.7415946495539365</v>
      </c>
      <c r="R292" s="10">
        <v>4.050494792841185</v>
      </c>
      <c r="S292" s="10">
        <v>6.898084125620269</v>
      </c>
      <c r="T292" s="10">
        <v>16.8799271608604</v>
      </c>
      <c r="U292" s="10">
        <v>2.4898413979698426</v>
      </c>
      <c r="V292" s="332">
        <v>42.481191085395714</v>
      </c>
      <c r="W292" s="332">
        <v>65.26046141996451</v>
      </c>
      <c r="X292" s="10">
        <v>6.47377834127518</v>
      </c>
      <c r="Y292" s="327">
        <v>71.73423976123969</v>
      </c>
    </row>
    <row r="293" spans="1:25" ht="15">
      <c r="A293" s="7">
        <v>2017</v>
      </c>
      <c r="B293" s="5" t="s">
        <v>507</v>
      </c>
      <c r="C293" s="5" t="s">
        <v>71</v>
      </c>
      <c r="D293" s="5" t="s">
        <v>72</v>
      </c>
      <c r="E293" s="5" t="s">
        <v>225</v>
      </c>
      <c r="F293" s="5" t="s">
        <v>73</v>
      </c>
      <c r="G293" s="5" t="s">
        <v>78</v>
      </c>
      <c r="H293" s="10">
        <v>5.7604756878108825</v>
      </c>
      <c r="I293" s="10">
        <v>0</v>
      </c>
      <c r="J293" s="332">
        <v>5.7604756878108825</v>
      </c>
      <c r="K293" s="10">
        <v>3.8616248659218204</v>
      </c>
      <c r="L293" s="10">
        <v>2.040251237104128</v>
      </c>
      <c r="M293" s="332">
        <v>5.901876103025948</v>
      </c>
      <c r="N293" s="10">
        <v>2.968875250311169</v>
      </c>
      <c r="O293" s="10">
        <v>9.84084308008212</v>
      </c>
      <c r="P293" s="10">
        <v>2.704276592961015</v>
      </c>
      <c r="Q293" s="10">
        <v>2.134569924009196</v>
      </c>
      <c r="R293" s="10">
        <v>4.271780521897651</v>
      </c>
      <c r="S293" s="10">
        <v>6.6013755994346806</v>
      </c>
      <c r="T293" s="10">
        <v>16.015607591278133</v>
      </c>
      <c r="U293" s="10">
        <v>2.0157461050736782</v>
      </c>
      <c r="V293" s="332">
        <v>46.553074665047646</v>
      </c>
      <c r="W293" s="332">
        <v>58.215426455884476</v>
      </c>
      <c r="X293" s="10">
        <v>5.776391175909307</v>
      </c>
      <c r="Y293" s="327">
        <v>63.99181763179378</v>
      </c>
    </row>
    <row r="294" spans="1:25" ht="15">
      <c r="A294" s="7">
        <v>2017</v>
      </c>
      <c r="B294" s="5" t="s">
        <v>507</v>
      </c>
      <c r="C294" s="5" t="s">
        <v>71</v>
      </c>
      <c r="D294" s="5" t="s">
        <v>60</v>
      </c>
      <c r="E294" s="5" t="s">
        <v>226</v>
      </c>
      <c r="F294" s="5" t="s">
        <v>73</v>
      </c>
      <c r="G294" s="5" t="s">
        <v>79</v>
      </c>
      <c r="H294" s="10">
        <v>4.86295084522443</v>
      </c>
      <c r="I294" s="10">
        <v>0</v>
      </c>
      <c r="J294" s="332">
        <v>4.86295084522443</v>
      </c>
      <c r="K294" s="10">
        <v>0.399273338686471</v>
      </c>
      <c r="L294" s="10">
        <v>2.922115191041963</v>
      </c>
      <c r="M294" s="332">
        <v>3.321388529728434</v>
      </c>
      <c r="N294" s="10">
        <v>19.404892058943478</v>
      </c>
      <c r="O294" s="10">
        <v>1.302998704147812</v>
      </c>
      <c r="P294" s="10">
        <v>0.35498466419484787</v>
      </c>
      <c r="Q294" s="10">
        <v>0.1441087685867246</v>
      </c>
      <c r="R294" s="10">
        <v>0.8743383432799744</v>
      </c>
      <c r="S294" s="10">
        <v>2.141150740968998</v>
      </c>
      <c r="T294" s="10">
        <v>2.333575412635752</v>
      </c>
      <c r="U294" s="10">
        <v>0.4230848249361387</v>
      </c>
      <c r="V294" s="332">
        <v>26.979133517693725</v>
      </c>
      <c r="W294" s="332">
        <v>35.16347289264659</v>
      </c>
      <c r="X294" s="10">
        <v>3.5199518948736523</v>
      </c>
      <c r="Y294" s="327">
        <v>38.68342478752024</v>
      </c>
    </row>
    <row r="295" spans="1:25" ht="15">
      <c r="A295" s="7">
        <v>2017</v>
      </c>
      <c r="B295" s="5" t="s">
        <v>507</v>
      </c>
      <c r="C295" s="5" t="s">
        <v>71</v>
      </c>
      <c r="D295" s="5" t="s">
        <v>75</v>
      </c>
      <c r="E295" s="5" t="s">
        <v>227</v>
      </c>
      <c r="F295" s="5" t="s">
        <v>73</v>
      </c>
      <c r="G295" s="5" t="s">
        <v>80</v>
      </c>
      <c r="H295" s="10">
        <v>134.8818274540188</v>
      </c>
      <c r="I295" s="10">
        <v>0.6956351015378289</v>
      </c>
      <c r="J295" s="332">
        <v>135.57746255555662</v>
      </c>
      <c r="K295" s="10">
        <v>37.52112598866098</v>
      </c>
      <c r="L295" s="10">
        <v>7.232491270171439</v>
      </c>
      <c r="M295" s="332">
        <v>44.75361725883241</v>
      </c>
      <c r="N295" s="10">
        <v>23.62322292208581</v>
      </c>
      <c r="O295" s="10">
        <v>47.93785274654158</v>
      </c>
      <c r="P295" s="10">
        <v>5.627382135809833</v>
      </c>
      <c r="Q295" s="10">
        <v>10.619646010940942</v>
      </c>
      <c r="R295" s="10">
        <v>20.58743777868341</v>
      </c>
      <c r="S295" s="10">
        <v>25.273881327707233</v>
      </c>
      <c r="T295" s="10">
        <v>25.04591019690459</v>
      </c>
      <c r="U295" s="10">
        <v>7.552578104840112</v>
      </c>
      <c r="V295" s="332">
        <v>166.26791122351352</v>
      </c>
      <c r="W295" s="332">
        <v>346.5989910379026</v>
      </c>
      <c r="X295" s="10">
        <v>34.47185120692947</v>
      </c>
      <c r="Y295" s="327">
        <v>381.0708422448321</v>
      </c>
    </row>
    <row r="296" spans="1:25" ht="15">
      <c r="A296" s="7">
        <v>2017</v>
      </c>
      <c r="B296" s="5" t="s">
        <v>507</v>
      </c>
      <c r="C296" s="5" t="s">
        <v>71</v>
      </c>
      <c r="D296" s="5" t="s">
        <v>75</v>
      </c>
      <c r="E296" s="5" t="s">
        <v>228</v>
      </c>
      <c r="F296" s="5" t="s">
        <v>73</v>
      </c>
      <c r="G296" s="5" t="s">
        <v>81</v>
      </c>
      <c r="H296" s="10">
        <v>40.944077124795456</v>
      </c>
      <c r="I296" s="10">
        <v>0</v>
      </c>
      <c r="J296" s="332">
        <v>40.944077124795456</v>
      </c>
      <c r="K296" s="10">
        <v>126.45496572534456</v>
      </c>
      <c r="L296" s="10">
        <v>52.91741464945733</v>
      </c>
      <c r="M296" s="332">
        <v>179.37238037480188</v>
      </c>
      <c r="N296" s="10">
        <v>5.750587629914724</v>
      </c>
      <c r="O296" s="10">
        <v>31.18289581141278</v>
      </c>
      <c r="P296" s="10">
        <v>2.786001531727197</v>
      </c>
      <c r="Q296" s="10">
        <v>4.175529542560098</v>
      </c>
      <c r="R296" s="10">
        <v>9.855324528184127</v>
      </c>
      <c r="S296" s="10">
        <v>18.35000692879966</v>
      </c>
      <c r="T296" s="10">
        <v>11.2518157518477</v>
      </c>
      <c r="U296" s="10">
        <v>4.550606415987844</v>
      </c>
      <c r="V296" s="332">
        <v>87.90276814043413</v>
      </c>
      <c r="W296" s="332">
        <v>308.2192256400315</v>
      </c>
      <c r="X296" s="10">
        <v>29.267723147563437</v>
      </c>
      <c r="Y296" s="327">
        <v>337.48694878759494</v>
      </c>
    </row>
    <row r="297" spans="1:25" ht="15">
      <c r="A297" s="7">
        <v>2017</v>
      </c>
      <c r="B297" s="5" t="s">
        <v>507</v>
      </c>
      <c r="C297" s="5" t="s">
        <v>71</v>
      </c>
      <c r="D297" s="5" t="s">
        <v>60</v>
      </c>
      <c r="E297" s="5" t="s">
        <v>229</v>
      </c>
      <c r="F297" s="5" t="s">
        <v>73</v>
      </c>
      <c r="G297" s="5" t="s">
        <v>82</v>
      </c>
      <c r="H297" s="10">
        <v>17.74892877449525</v>
      </c>
      <c r="I297" s="10">
        <v>0.146301787523419</v>
      </c>
      <c r="J297" s="332">
        <v>17.89523056201867</v>
      </c>
      <c r="K297" s="10">
        <v>13.724786161003507</v>
      </c>
      <c r="L297" s="10">
        <v>10.959633913717493</v>
      </c>
      <c r="M297" s="332">
        <v>24.684420074721</v>
      </c>
      <c r="N297" s="10">
        <v>16.873183046914654</v>
      </c>
      <c r="O297" s="10">
        <v>52.95817190262881</v>
      </c>
      <c r="P297" s="10">
        <v>24.980491842048643</v>
      </c>
      <c r="Q297" s="10">
        <v>5.907580918394002</v>
      </c>
      <c r="R297" s="10">
        <v>24.914858405928772</v>
      </c>
      <c r="S297" s="10">
        <v>34.74254401601754</v>
      </c>
      <c r="T297" s="10">
        <v>43.41156525262353</v>
      </c>
      <c r="U297" s="10">
        <v>10.951442258888692</v>
      </c>
      <c r="V297" s="332">
        <v>214.73983764344464</v>
      </c>
      <c r="W297" s="332">
        <v>257.3194882801843</v>
      </c>
      <c r="X297" s="10">
        <v>25.567313816898388</v>
      </c>
      <c r="Y297" s="327">
        <v>282.8868020970827</v>
      </c>
    </row>
    <row r="298" spans="1:25" ht="15">
      <c r="A298" s="7">
        <v>2017</v>
      </c>
      <c r="B298" s="5" t="s">
        <v>507</v>
      </c>
      <c r="C298" s="5" t="s">
        <v>71</v>
      </c>
      <c r="D298" s="5" t="s">
        <v>60</v>
      </c>
      <c r="E298" s="5" t="s">
        <v>230</v>
      </c>
      <c r="F298" s="5" t="s">
        <v>73</v>
      </c>
      <c r="G298" s="5" t="s">
        <v>83</v>
      </c>
      <c r="H298" s="10">
        <v>6.381360585994487</v>
      </c>
      <c r="I298" s="10">
        <v>0</v>
      </c>
      <c r="J298" s="332">
        <v>6.381360585994487</v>
      </c>
      <c r="K298" s="10">
        <v>1.2745737606310827</v>
      </c>
      <c r="L298" s="10">
        <v>4.05750812741295</v>
      </c>
      <c r="M298" s="332">
        <v>5.332081888044033</v>
      </c>
      <c r="N298" s="10">
        <v>24.90604715512492</v>
      </c>
      <c r="O298" s="10">
        <v>2.7188719884497705</v>
      </c>
      <c r="P298" s="10">
        <v>0.8606946068383343</v>
      </c>
      <c r="Q298" s="10">
        <v>0.6877880577288745</v>
      </c>
      <c r="R298" s="10">
        <v>1.3416280994166445</v>
      </c>
      <c r="S298" s="10">
        <v>3.3450169270539383</v>
      </c>
      <c r="T298" s="10">
        <v>4.45790838770113</v>
      </c>
      <c r="U298" s="10">
        <v>0.9405745674843142</v>
      </c>
      <c r="V298" s="332">
        <v>39.258529789797926</v>
      </c>
      <c r="W298" s="332">
        <v>50.97197226383644</v>
      </c>
      <c r="X298" s="10">
        <v>5.09003054365096</v>
      </c>
      <c r="Y298" s="327">
        <v>56.0620028074874</v>
      </c>
    </row>
    <row r="299" spans="1:25" ht="15">
      <c r="A299" s="7">
        <v>2017</v>
      </c>
      <c r="B299" s="5" t="s">
        <v>507</v>
      </c>
      <c r="C299" s="5" t="s">
        <v>71</v>
      </c>
      <c r="D299" s="5" t="s">
        <v>84</v>
      </c>
      <c r="E299" s="5" t="s">
        <v>231</v>
      </c>
      <c r="F299" s="5" t="s">
        <v>73</v>
      </c>
      <c r="G299" s="5" t="s">
        <v>85</v>
      </c>
      <c r="H299" s="10">
        <v>36.74565052146752</v>
      </c>
      <c r="I299" s="10">
        <v>6.60549594758204</v>
      </c>
      <c r="J299" s="332">
        <v>43.35114646904956</v>
      </c>
      <c r="K299" s="10">
        <v>8.826825949500888</v>
      </c>
      <c r="L299" s="10">
        <v>9.9969094078794</v>
      </c>
      <c r="M299" s="332">
        <v>18.823735357380286</v>
      </c>
      <c r="N299" s="10">
        <v>9.636940271834384</v>
      </c>
      <c r="O299" s="10">
        <v>23.418783872088017</v>
      </c>
      <c r="P299" s="10">
        <v>13.138436849112301</v>
      </c>
      <c r="Q299" s="10">
        <v>7.57921386905641</v>
      </c>
      <c r="R299" s="10">
        <v>17.631785286375667</v>
      </c>
      <c r="S299" s="10">
        <v>19.292736298835266</v>
      </c>
      <c r="T299" s="10">
        <v>42.332163363065476</v>
      </c>
      <c r="U299" s="10">
        <v>5.556662499613863</v>
      </c>
      <c r="V299" s="332">
        <v>138.58672230998138</v>
      </c>
      <c r="W299" s="332">
        <v>200.76160413641122</v>
      </c>
      <c r="X299" s="10">
        <v>19.91736740281397</v>
      </c>
      <c r="Y299" s="327">
        <v>220.6789715392252</v>
      </c>
    </row>
    <row r="300" spans="1:25" ht="15">
      <c r="A300" s="7">
        <v>2017</v>
      </c>
      <c r="B300" s="5" t="s">
        <v>507</v>
      </c>
      <c r="C300" s="5" t="s">
        <v>71</v>
      </c>
      <c r="D300" s="5" t="s">
        <v>84</v>
      </c>
      <c r="E300" s="5" t="s">
        <v>232</v>
      </c>
      <c r="F300" s="5" t="s">
        <v>73</v>
      </c>
      <c r="G300" s="5" t="s">
        <v>86</v>
      </c>
      <c r="H300" s="10">
        <v>2.1899078632649145</v>
      </c>
      <c r="I300" s="10">
        <v>0</v>
      </c>
      <c r="J300" s="332">
        <v>2.1899078632649145</v>
      </c>
      <c r="K300" s="10">
        <v>0.7184402174971707</v>
      </c>
      <c r="L300" s="10">
        <v>3.699692824247758</v>
      </c>
      <c r="M300" s="332">
        <v>4.4181330417449285</v>
      </c>
      <c r="N300" s="10">
        <v>1.59350486636694</v>
      </c>
      <c r="O300" s="10">
        <v>5.973234966651592</v>
      </c>
      <c r="P300" s="10">
        <v>3.5659382473462573</v>
      </c>
      <c r="Q300" s="10">
        <v>1.4154530165272112</v>
      </c>
      <c r="R300" s="10">
        <v>7.689734247044123</v>
      </c>
      <c r="S300" s="10">
        <v>4.977030677289622</v>
      </c>
      <c r="T300" s="10">
        <v>12.700076128769272</v>
      </c>
      <c r="U300" s="10">
        <v>2.831382757241228</v>
      </c>
      <c r="V300" s="332">
        <v>40.74635490723625</v>
      </c>
      <c r="W300" s="332">
        <v>47.354395812246096</v>
      </c>
      <c r="X300" s="10">
        <v>4.678883019278194</v>
      </c>
      <c r="Y300" s="327">
        <v>52.03327883152429</v>
      </c>
    </row>
    <row r="301" spans="1:25" ht="15">
      <c r="A301" s="7">
        <v>2017</v>
      </c>
      <c r="B301" s="5" t="s">
        <v>507</v>
      </c>
      <c r="C301" s="5" t="s">
        <v>71</v>
      </c>
      <c r="D301" s="5" t="s">
        <v>75</v>
      </c>
      <c r="E301" s="5" t="s">
        <v>233</v>
      </c>
      <c r="F301" s="5" t="s">
        <v>73</v>
      </c>
      <c r="G301" s="5" t="s">
        <v>87</v>
      </c>
      <c r="H301" s="10">
        <v>4.266149123726088</v>
      </c>
      <c r="I301" s="10">
        <v>0</v>
      </c>
      <c r="J301" s="332">
        <v>4.266149123726088</v>
      </c>
      <c r="K301" s="10">
        <v>1.6505379401461853</v>
      </c>
      <c r="L301" s="10">
        <v>1.3736385110851714</v>
      </c>
      <c r="M301" s="332">
        <v>3.024176451231357</v>
      </c>
      <c r="N301" s="10">
        <v>1.9098196099351965</v>
      </c>
      <c r="O301" s="10">
        <v>5.812641882082684</v>
      </c>
      <c r="P301" s="10">
        <v>1.2855902827407553</v>
      </c>
      <c r="Q301" s="10">
        <v>0.9454797409683343</v>
      </c>
      <c r="R301" s="10">
        <v>2.8689085194565105</v>
      </c>
      <c r="S301" s="10">
        <v>2.944972882730486</v>
      </c>
      <c r="T301" s="10">
        <v>6.222072251122524</v>
      </c>
      <c r="U301" s="10">
        <v>1.1864523418942101</v>
      </c>
      <c r="V301" s="332">
        <v>23.1759375109307</v>
      </c>
      <c r="W301" s="332">
        <v>30.466263085888144</v>
      </c>
      <c r="X301" s="10">
        <v>3.0272058975289706</v>
      </c>
      <c r="Y301" s="327">
        <v>33.49346898341712</v>
      </c>
    </row>
    <row r="302" spans="1:25" ht="15">
      <c r="A302" s="7">
        <v>2017</v>
      </c>
      <c r="B302" s="5" t="s">
        <v>507</v>
      </c>
      <c r="C302" s="5" t="s">
        <v>71</v>
      </c>
      <c r="D302" s="5" t="s">
        <v>75</v>
      </c>
      <c r="E302" s="5" t="s">
        <v>234</v>
      </c>
      <c r="F302" s="5" t="s">
        <v>73</v>
      </c>
      <c r="G302" s="5" t="s">
        <v>88</v>
      </c>
      <c r="H302" s="10">
        <v>49.163927394147656</v>
      </c>
      <c r="I302" s="10">
        <v>0.25448391029668377</v>
      </c>
      <c r="J302" s="332">
        <v>49.41841130444434</v>
      </c>
      <c r="K302" s="10">
        <v>373.79159226267024</v>
      </c>
      <c r="L302" s="10">
        <v>77.17307089537947</v>
      </c>
      <c r="M302" s="332">
        <v>450.9646631580497</v>
      </c>
      <c r="N302" s="10">
        <v>14.66166786387004</v>
      </c>
      <c r="O302" s="10">
        <v>59.77165511745</v>
      </c>
      <c r="P302" s="10">
        <v>8.0489397545353</v>
      </c>
      <c r="Q302" s="10">
        <v>9.698350669727896</v>
      </c>
      <c r="R302" s="10">
        <v>23.325119733988494</v>
      </c>
      <c r="S302" s="10">
        <v>44.934935785035734</v>
      </c>
      <c r="T302" s="10">
        <v>28.468932865390215</v>
      </c>
      <c r="U302" s="10">
        <v>6.063271058364019</v>
      </c>
      <c r="V302" s="332">
        <v>194.9728728483617</v>
      </c>
      <c r="W302" s="332">
        <v>695.3559473108558</v>
      </c>
      <c r="X302" s="10">
        <v>65.5469305513914</v>
      </c>
      <c r="Y302" s="327">
        <v>760.9028778622471</v>
      </c>
    </row>
    <row r="303" spans="1:25" ht="15">
      <c r="A303" s="7">
        <v>2017</v>
      </c>
      <c r="B303" s="5" t="s">
        <v>507</v>
      </c>
      <c r="C303" s="5" t="s">
        <v>71</v>
      </c>
      <c r="D303" s="5" t="s">
        <v>75</v>
      </c>
      <c r="E303" s="5" t="s">
        <v>235</v>
      </c>
      <c r="F303" s="5" t="s">
        <v>73</v>
      </c>
      <c r="G303" s="5" t="s">
        <v>89</v>
      </c>
      <c r="H303" s="10">
        <v>284.4837609984837</v>
      </c>
      <c r="I303" s="10">
        <v>11.981568819787565</v>
      </c>
      <c r="J303" s="332">
        <v>296.4653298182713</v>
      </c>
      <c r="K303" s="10">
        <v>212.85958886635672</v>
      </c>
      <c r="L303" s="10">
        <v>47.19127782139768</v>
      </c>
      <c r="M303" s="332">
        <v>260.05086668775436</v>
      </c>
      <c r="N303" s="10">
        <v>29.809893808760027</v>
      </c>
      <c r="O303" s="10">
        <v>91.45762926445934</v>
      </c>
      <c r="P303" s="10">
        <v>12.262706133784919</v>
      </c>
      <c r="Q303" s="10">
        <v>12.321005571605522</v>
      </c>
      <c r="R303" s="10">
        <v>27.802041872196398</v>
      </c>
      <c r="S303" s="10">
        <v>58.53698835415329</v>
      </c>
      <c r="T303" s="10">
        <v>87.26585822192757</v>
      </c>
      <c r="U303" s="10">
        <v>10.100654627751274</v>
      </c>
      <c r="V303" s="332">
        <v>329.55677785463837</v>
      </c>
      <c r="W303" s="332">
        <v>886.0729743606641</v>
      </c>
      <c r="X303" s="10">
        <v>86.77322914870265</v>
      </c>
      <c r="Y303" s="327">
        <v>972.8462035093668</v>
      </c>
    </row>
    <row r="304" spans="1:25" ht="15">
      <c r="A304" s="7">
        <v>2017</v>
      </c>
      <c r="B304" s="5" t="s">
        <v>507</v>
      </c>
      <c r="C304" s="5" t="s">
        <v>71</v>
      </c>
      <c r="D304" s="5" t="s">
        <v>84</v>
      </c>
      <c r="E304" s="5" t="s">
        <v>236</v>
      </c>
      <c r="F304" s="5" t="s">
        <v>73</v>
      </c>
      <c r="G304" s="5" t="s">
        <v>90</v>
      </c>
      <c r="H304" s="10">
        <v>8.37175709503866</v>
      </c>
      <c r="I304" s="10">
        <v>0</v>
      </c>
      <c r="J304" s="332">
        <v>8.37175709503866</v>
      </c>
      <c r="K304" s="10">
        <v>5.281307761063956</v>
      </c>
      <c r="L304" s="10">
        <v>0.33887682684804127</v>
      </c>
      <c r="M304" s="332">
        <v>5.620184587911997</v>
      </c>
      <c r="N304" s="10">
        <v>9.565426454357471</v>
      </c>
      <c r="O304" s="10">
        <v>10.675595106601314</v>
      </c>
      <c r="P304" s="10">
        <v>2.7892017622873273</v>
      </c>
      <c r="Q304" s="10">
        <v>1.3936363127323297</v>
      </c>
      <c r="R304" s="10">
        <v>3.696983917359678</v>
      </c>
      <c r="S304" s="10">
        <v>5.740904245740992</v>
      </c>
      <c r="T304" s="10">
        <v>9.124570996489853</v>
      </c>
      <c r="U304" s="10">
        <v>1.9924323508344546</v>
      </c>
      <c r="V304" s="332">
        <v>44.97875114640342</v>
      </c>
      <c r="W304" s="332">
        <v>58.97069282935408</v>
      </c>
      <c r="X304" s="10">
        <v>5.878739742936142</v>
      </c>
      <c r="Y304" s="327">
        <v>64.84943257229023</v>
      </c>
    </row>
    <row r="305" spans="1:25" ht="15">
      <c r="A305" s="7">
        <v>2017</v>
      </c>
      <c r="B305" s="5" t="s">
        <v>507</v>
      </c>
      <c r="C305" s="5" t="s">
        <v>71</v>
      </c>
      <c r="D305" s="5" t="s">
        <v>72</v>
      </c>
      <c r="E305" s="5" t="s">
        <v>237</v>
      </c>
      <c r="F305" s="5" t="s">
        <v>73</v>
      </c>
      <c r="G305" s="5" t="s">
        <v>91</v>
      </c>
      <c r="H305" s="10">
        <v>13.964427433357711</v>
      </c>
      <c r="I305" s="10">
        <v>1.859723854771386</v>
      </c>
      <c r="J305" s="332">
        <v>15.824151288129098</v>
      </c>
      <c r="K305" s="10">
        <v>3.821233412718042</v>
      </c>
      <c r="L305" s="10">
        <v>6.396413183148906</v>
      </c>
      <c r="M305" s="332">
        <v>10.217646595866947</v>
      </c>
      <c r="N305" s="10">
        <v>4.003826544889389</v>
      </c>
      <c r="O305" s="10">
        <v>35.313743290085775</v>
      </c>
      <c r="P305" s="10">
        <v>3.3291267303677374</v>
      </c>
      <c r="Q305" s="10">
        <v>2.8828524348269635</v>
      </c>
      <c r="R305" s="10">
        <v>6.445265691867553</v>
      </c>
      <c r="S305" s="10">
        <v>10.7088737522472</v>
      </c>
      <c r="T305" s="10">
        <v>19.85204013393637</v>
      </c>
      <c r="U305" s="10">
        <v>3.013463403662833</v>
      </c>
      <c r="V305" s="332">
        <v>85.54919198188382</v>
      </c>
      <c r="W305" s="332">
        <v>111.59098986587988</v>
      </c>
      <c r="X305" s="10">
        <v>11.146814912667226</v>
      </c>
      <c r="Y305" s="327">
        <v>122.7378047785471</v>
      </c>
    </row>
    <row r="306" spans="1:25" ht="15">
      <c r="A306" s="7">
        <v>2017</v>
      </c>
      <c r="B306" s="5" t="s">
        <v>507</v>
      </c>
      <c r="C306" s="5" t="s">
        <v>71</v>
      </c>
      <c r="D306" s="5" t="s">
        <v>72</v>
      </c>
      <c r="E306" s="5" t="s">
        <v>238</v>
      </c>
      <c r="F306" s="5" t="s">
        <v>73</v>
      </c>
      <c r="G306" s="5" t="s">
        <v>92</v>
      </c>
      <c r="H306" s="10">
        <v>40.426703389306375</v>
      </c>
      <c r="I306" s="10">
        <v>0.5409286531078744</v>
      </c>
      <c r="J306" s="332">
        <v>40.96763204241425</v>
      </c>
      <c r="K306" s="10">
        <v>87.48706143303342</v>
      </c>
      <c r="L306" s="10">
        <v>33.71994488794814</v>
      </c>
      <c r="M306" s="332">
        <v>121.20700632098155</v>
      </c>
      <c r="N306" s="10">
        <v>20.14408561365405</v>
      </c>
      <c r="O306" s="10">
        <v>108.3065267273387</v>
      </c>
      <c r="P306" s="10">
        <v>9.186208350520468</v>
      </c>
      <c r="Q306" s="10">
        <v>15.689926064654369</v>
      </c>
      <c r="R306" s="10">
        <v>31.01931979135643</v>
      </c>
      <c r="S306" s="10">
        <v>44.963437948043016</v>
      </c>
      <c r="T306" s="10">
        <v>74.14716397190654</v>
      </c>
      <c r="U306" s="10">
        <v>12.136999791833686</v>
      </c>
      <c r="V306" s="332">
        <v>315.59366825930726</v>
      </c>
      <c r="W306" s="332">
        <v>477.7683066227031</v>
      </c>
      <c r="X306" s="10">
        <v>46.83927480112295</v>
      </c>
      <c r="Y306" s="327">
        <v>524.6075814238261</v>
      </c>
    </row>
    <row r="307" spans="1:25" ht="15">
      <c r="A307" s="7">
        <v>2017</v>
      </c>
      <c r="B307" s="5" t="s">
        <v>507</v>
      </c>
      <c r="C307" s="5" t="s">
        <v>93</v>
      </c>
      <c r="D307" s="5" t="s">
        <v>94</v>
      </c>
      <c r="E307" s="5" t="s">
        <v>239</v>
      </c>
      <c r="F307" s="5" t="s">
        <v>95</v>
      </c>
      <c r="G307" s="5" t="s">
        <v>96</v>
      </c>
      <c r="H307" s="10">
        <v>4.1394537531640365</v>
      </c>
      <c r="I307" s="10">
        <v>0.09225381496227975</v>
      </c>
      <c r="J307" s="332">
        <v>4.231707568126316</v>
      </c>
      <c r="K307" s="10">
        <v>0.6133748831009382</v>
      </c>
      <c r="L307" s="10">
        <v>1.2591490685256141</v>
      </c>
      <c r="M307" s="332">
        <v>1.8725239516265524</v>
      </c>
      <c r="N307" s="10">
        <v>2.5473257692663105</v>
      </c>
      <c r="O307" s="10">
        <v>1.6823768398661754</v>
      </c>
      <c r="P307" s="10">
        <v>0.4946025977676697</v>
      </c>
      <c r="Q307" s="10">
        <v>0.3186156416724913</v>
      </c>
      <c r="R307" s="10">
        <v>0.972913824849785</v>
      </c>
      <c r="S307" s="10">
        <v>1.6648203939058461</v>
      </c>
      <c r="T307" s="10">
        <v>5.211974408085231</v>
      </c>
      <c r="U307" s="10">
        <v>0.41694375339833833</v>
      </c>
      <c r="V307" s="332">
        <v>13.30957322881185</v>
      </c>
      <c r="W307" s="332">
        <v>19.41380474856472</v>
      </c>
      <c r="X307" s="10">
        <v>1.932741993052994</v>
      </c>
      <c r="Y307" s="327">
        <v>21.34654674161771</v>
      </c>
    </row>
    <row r="308" spans="1:25" ht="15">
      <c r="A308" s="7">
        <v>2017</v>
      </c>
      <c r="B308" s="5" t="s">
        <v>507</v>
      </c>
      <c r="C308" s="5" t="s">
        <v>93</v>
      </c>
      <c r="D308" s="5" t="s">
        <v>97</v>
      </c>
      <c r="E308" s="5" t="s">
        <v>240</v>
      </c>
      <c r="F308" s="5" t="s">
        <v>95</v>
      </c>
      <c r="G308" s="5" t="s">
        <v>98</v>
      </c>
      <c r="H308" s="10">
        <v>36.62986328147149</v>
      </c>
      <c r="I308" s="10">
        <v>0</v>
      </c>
      <c r="J308" s="332">
        <v>36.62986328147149</v>
      </c>
      <c r="K308" s="10">
        <v>1.2765156642614641</v>
      </c>
      <c r="L308" s="10">
        <v>6.885861606431047</v>
      </c>
      <c r="M308" s="332">
        <v>8.162377270692511</v>
      </c>
      <c r="N308" s="10">
        <v>1.4945209151459187</v>
      </c>
      <c r="O308" s="10">
        <v>5.899910745010971</v>
      </c>
      <c r="P308" s="10">
        <v>2.8255727158612918</v>
      </c>
      <c r="Q308" s="10">
        <v>1.9449532345071403</v>
      </c>
      <c r="R308" s="10">
        <v>4.681772720678348</v>
      </c>
      <c r="S308" s="10">
        <v>6.900607607874513</v>
      </c>
      <c r="T308" s="10">
        <v>12.211960264643388</v>
      </c>
      <c r="U308" s="10">
        <v>1.8020958527408244</v>
      </c>
      <c r="V308" s="332">
        <v>37.7613940564624</v>
      </c>
      <c r="W308" s="332">
        <v>82.5536346086264</v>
      </c>
      <c r="X308" s="10">
        <v>8.219739802728405</v>
      </c>
      <c r="Y308" s="327">
        <v>90.77337441135481</v>
      </c>
    </row>
    <row r="309" spans="1:25" ht="15">
      <c r="A309" s="7">
        <v>2017</v>
      </c>
      <c r="B309" s="5" t="s">
        <v>507</v>
      </c>
      <c r="C309" s="5" t="s">
        <v>93</v>
      </c>
      <c r="D309" s="5" t="s">
        <v>97</v>
      </c>
      <c r="E309" s="5" t="s">
        <v>241</v>
      </c>
      <c r="F309" s="5" t="s">
        <v>95</v>
      </c>
      <c r="G309" s="5" t="s">
        <v>99</v>
      </c>
      <c r="H309" s="10">
        <v>10.840860872611984</v>
      </c>
      <c r="I309" s="10">
        <v>0</v>
      </c>
      <c r="J309" s="332">
        <v>10.840860872611984</v>
      </c>
      <c r="K309" s="10">
        <v>0.9237099322267817</v>
      </c>
      <c r="L309" s="10">
        <v>3.3341715571458006</v>
      </c>
      <c r="M309" s="332">
        <v>4.257881489372583</v>
      </c>
      <c r="N309" s="10">
        <v>0.8638366547177294</v>
      </c>
      <c r="O309" s="10">
        <v>4.109196991720655</v>
      </c>
      <c r="P309" s="10">
        <v>2.0679854572984473</v>
      </c>
      <c r="Q309" s="10">
        <v>1.0653589227823372</v>
      </c>
      <c r="R309" s="10">
        <v>3.223801749176153</v>
      </c>
      <c r="S309" s="10">
        <v>4.647105471388052</v>
      </c>
      <c r="T309" s="10">
        <v>13.413078776479447</v>
      </c>
      <c r="U309" s="10">
        <v>1.6488631078078255</v>
      </c>
      <c r="V309" s="332">
        <v>31.039227131370644</v>
      </c>
      <c r="W309" s="332">
        <v>46.137969493355214</v>
      </c>
      <c r="X309" s="10">
        <v>4.582360758955431</v>
      </c>
      <c r="Y309" s="327">
        <v>50.720330252310646</v>
      </c>
    </row>
    <row r="310" spans="1:25" ht="15">
      <c r="A310" s="7">
        <v>2017</v>
      </c>
      <c r="B310" s="5" t="s">
        <v>507</v>
      </c>
      <c r="C310" s="5" t="s">
        <v>93</v>
      </c>
      <c r="D310" s="5" t="s">
        <v>97</v>
      </c>
      <c r="E310" s="5" t="s">
        <v>242</v>
      </c>
      <c r="F310" s="5" t="s">
        <v>95</v>
      </c>
      <c r="G310" s="5" t="s">
        <v>100</v>
      </c>
      <c r="H310" s="10">
        <v>6.255354367031778</v>
      </c>
      <c r="I310" s="10">
        <v>17.774296986426155</v>
      </c>
      <c r="J310" s="332">
        <v>24.029651353457933</v>
      </c>
      <c r="K310" s="10">
        <v>3.332499005483764</v>
      </c>
      <c r="L310" s="10">
        <v>2.2916710729816203</v>
      </c>
      <c r="M310" s="332">
        <v>5.624170078465385</v>
      </c>
      <c r="N310" s="10">
        <v>3.487912563240106</v>
      </c>
      <c r="O310" s="10">
        <v>6.506412693058434</v>
      </c>
      <c r="P310" s="10">
        <v>4.170594327537543</v>
      </c>
      <c r="Q310" s="10">
        <v>2.025819635899367</v>
      </c>
      <c r="R310" s="10">
        <v>9.222298461010785</v>
      </c>
      <c r="S310" s="10">
        <v>7.323717429125932</v>
      </c>
      <c r="T310" s="10">
        <v>11.141468952807394</v>
      </c>
      <c r="U310" s="10">
        <v>3.120489712309158</v>
      </c>
      <c r="V310" s="332">
        <v>46.99871377498872</v>
      </c>
      <c r="W310" s="332">
        <v>76.65253520691203</v>
      </c>
      <c r="X310" s="10">
        <v>7.5812471424923</v>
      </c>
      <c r="Y310" s="327">
        <v>84.23378234940434</v>
      </c>
    </row>
    <row r="311" spans="1:25" ht="15">
      <c r="A311" s="7">
        <v>2017</v>
      </c>
      <c r="B311" s="5" t="s">
        <v>507</v>
      </c>
      <c r="C311" s="5" t="s">
        <v>93</v>
      </c>
      <c r="D311" s="5" t="s">
        <v>97</v>
      </c>
      <c r="E311" s="5" t="s">
        <v>243</v>
      </c>
      <c r="F311" s="5" t="s">
        <v>95</v>
      </c>
      <c r="G311" s="5" t="s">
        <v>101</v>
      </c>
      <c r="H311" s="10">
        <v>33.125952323660876</v>
      </c>
      <c r="I311" s="10">
        <v>0.22269292868236165</v>
      </c>
      <c r="J311" s="332">
        <v>33.34864525234324</v>
      </c>
      <c r="K311" s="10">
        <v>3.0319373725217944</v>
      </c>
      <c r="L311" s="10">
        <v>5.719243146006202</v>
      </c>
      <c r="M311" s="332">
        <v>8.751180518527997</v>
      </c>
      <c r="N311" s="10">
        <v>1.2997386399518551</v>
      </c>
      <c r="O311" s="10">
        <v>10.467072766878713</v>
      </c>
      <c r="P311" s="10">
        <v>2.9012032971877573</v>
      </c>
      <c r="Q311" s="10">
        <v>2.78130140251859</v>
      </c>
      <c r="R311" s="10">
        <v>6.319460772392629</v>
      </c>
      <c r="S311" s="10">
        <v>8.206889440482435</v>
      </c>
      <c r="T311" s="10">
        <v>17.774166648180458</v>
      </c>
      <c r="U311" s="10">
        <v>2.4820545616879377</v>
      </c>
      <c r="V311" s="332">
        <v>52.23188752928038</v>
      </c>
      <c r="W311" s="332">
        <v>94.33171330015162</v>
      </c>
      <c r="X311" s="10">
        <v>9.388640956091255</v>
      </c>
      <c r="Y311" s="327">
        <v>103.72035425624287</v>
      </c>
    </row>
    <row r="312" spans="1:25" ht="15">
      <c r="A312" s="7">
        <v>2017</v>
      </c>
      <c r="B312" s="5" t="s">
        <v>507</v>
      </c>
      <c r="C312" s="5" t="s">
        <v>93</v>
      </c>
      <c r="D312" s="5" t="s">
        <v>94</v>
      </c>
      <c r="E312" s="5" t="s">
        <v>244</v>
      </c>
      <c r="F312" s="5" t="s">
        <v>95</v>
      </c>
      <c r="G312" s="5" t="s">
        <v>102</v>
      </c>
      <c r="H312" s="10">
        <v>31.587068123686823</v>
      </c>
      <c r="I312" s="10">
        <v>0</v>
      </c>
      <c r="J312" s="332">
        <v>31.587068123686823</v>
      </c>
      <c r="K312" s="10">
        <v>1.5434631017432872</v>
      </c>
      <c r="L312" s="10">
        <v>10.920371911079844</v>
      </c>
      <c r="M312" s="332">
        <v>12.46383501282313</v>
      </c>
      <c r="N312" s="10">
        <v>8.608826375489407</v>
      </c>
      <c r="O312" s="10">
        <v>24.505354606802033</v>
      </c>
      <c r="P312" s="10">
        <v>3.919689172851236</v>
      </c>
      <c r="Q312" s="10">
        <v>3.394276358729705</v>
      </c>
      <c r="R312" s="10">
        <v>10.92207973448893</v>
      </c>
      <c r="S312" s="10">
        <v>10.817870693084844</v>
      </c>
      <c r="T312" s="10">
        <v>23.15147574497204</v>
      </c>
      <c r="U312" s="10">
        <v>3.4081475034892694</v>
      </c>
      <c r="V312" s="332">
        <v>88.72772018990747</v>
      </c>
      <c r="W312" s="332">
        <v>132.77862332641743</v>
      </c>
      <c r="X312" s="10">
        <v>13.22947002262189</v>
      </c>
      <c r="Y312" s="327">
        <v>146.0080933490393</v>
      </c>
    </row>
    <row r="313" spans="1:25" ht="15">
      <c r="A313" s="7">
        <v>2017</v>
      </c>
      <c r="B313" s="5" t="s">
        <v>507</v>
      </c>
      <c r="C313" s="5" t="s">
        <v>93</v>
      </c>
      <c r="D313" s="5" t="s">
        <v>94</v>
      </c>
      <c r="E313" s="5" t="s">
        <v>245</v>
      </c>
      <c r="F313" s="5" t="s">
        <v>95</v>
      </c>
      <c r="G313" s="5" t="s">
        <v>103</v>
      </c>
      <c r="H313" s="10">
        <v>64.83401444444084</v>
      </c>
      <c r="I313" s="10">
        <v>0</v>
      </c>
      <c r="J313" s="332">
        <v>64.83401444444084</v>
      </c>
      <c r="K313" s="10">
        <v>4.606121477735181</v>
      </c>
      <c r="L313" s="10">
        <v>15.738308954454757</v>
      </c>
      <c r="M313" s="332">
        <v>20.344430432189938</v>
      </c>
      <c r="N313" s="10">
        <v>4.967546018035212</v>
      </c>
      <c r="O313" s="10">
        <v>37.643210388588535</v>
      </c>
      <c r="P313" s="10">
        <v>6.872935585772407</v>
      </c>
      <c r="Q313" s="10">
        <v>6.738800320458284</v>
      </c>
      <c r="R313" s="10">
        <v>14.06156292615198</v>
      </c>
      <c r="S313" s="10">
        <v>18.705717814883958</v>
      </c>
      <c r="T313" s="10">
        <v>34.948533385331864</v>
      </c>
      <c r="U313" s="10">
        <v>6.224228030177442</v>
      </c>
      <c r="V313" s="332">
        <v>130.16253446939967</v>
      </c>
      <c r="W313" s="332">
        <v>215.34097934603045</v>
      </c>
      <c r="X313" s="10">
        <v>21.452842142008254</v>
      </c>
      <c r="Y313" s="327">
        <v>236.7938214880387</v>
      </c>
    </row>
    <row r="314" spans="1:25" ht="15">
      <c r="A314" s="7">
        <v>2017</v>
      </c>
      <c r="B314" s="5" t="s">
        <v>507</v>
      </c>
      <c r="C314" s="5" t="s">
        <v>93</v>
      </c>
      <c r="D314" s="5" t="s">
        <v>97</v>
      </c>
      <c r="E314" s="5" t="s">
        <v>246</v>
      </c>
      <c r="F314" s="5" t="s">
        <v>95</v>
      </c>
      <c r="G314" s="5" t="s">
        <v>104</v>
      </c>
      <c r="H314" s="10">
        <v>88.08613024061998</v>
      </c>
      <c r="I314" s="10">
        <v>0</v>
      </c>
      <c r="J314" s="332">
        <v>88.08613024061998</v>
      </c>
      <c r="K314" s="10">
        <v>8.652074310993786</v>
      </c>
      <c r="L314" s="10">
        <v>9.033435267301552</v>
      </c>
      <c r="M314" s="332">
        <v>17.68550957829534</v>
      </c>
      <c r="N314" s="10">
        <v>3.5463397271245345</v>
      </c>
      <c r="O314" s="10">
        <v>14.23049416622237</v>
      </c>
      <c r="P314" s="10">
        <v>4.488356803418116</v>
      </c>
      <c r="Q314" s="10">
        <v>3.1329974239450373</v>
      </c>
      <c r="R314" s="10">
        <v>10.853384168330152</v>
      </c>
      <c r="S314" s="10">
        <v>11.607855926980148</v>
      </c>
      <c r="T314" s="10">
        <v>20.48219577513052</v>
      </c>
      <c r="U314" s="10">
        <v>5.335322935126411</v>
      </c>
      <c r="V314" s="332">
        <v>73.6769469262773</v>
      </c>
      <c r="W314" s="332">
        <v>179.4485867451926</v>
      </c>
      <c r="X314" s="10">
        <v>17.893100186664306</v>
      </c>
      <c r="Y314" s="327">
        <v>197.3416869318569</v>
      </c>
    </row>
    <row r="315" spans="1:25" ht="15">
      <c r="A315" s="7">
        <v>2017</v>
      </c>
      <c r="B315" s="5" t="s">
        <v>507</v>
      </c>
      <c r="C315" s="5" t="s">
        <v>93</v>
      </c>
      <c r="D315" s="5" t="s">
        <v>94</v>
      </c>
      <c r="E315" s="5" t="s">
        <v>247</v>
      </c>
      <c r="F315" s="5" t="s">
        <v>95</v>
      </c>
      <c r="G315" s="5" t="s">
        <v>105</v>
      </c>
      <c r="H315" s="10">
        <v>24.797215779269774</v>
      </c>
      <c r="I315" s="10">
        <v>0.22858924105782644</v>
      </c>
      <c r="J315" s="332">
        <v>25.0258050203276</v>
      </c>
      <c r="K315" s="10">
        <v>1.3201319400239848</v>
      </c>
      <c r="L315" s="10">
        <v>16.068680246574534</v>
      </c>
      <c r="M315" s="332">
        <v>17.388812186598518</v>
      </c>
      <c r="N315" s="10">
        <v>14.2549270008014</v>
      </c>
      <c r="O315" s="10">
        <v>24.643667523311624</v>
      </c>
      <c r="P315" s="10">
        <v>5.791308218761522</v>
      </c>
      <c r="Q315" s="10">
        <v>6.528408808475796</v>
      </c>
      <c r="R315" s="10">
        <v>10.859191890266224</v>
      </c>
      <c r="S315" s="10">
        <v>15.016689944419811</v>
      </c>
      <c r="T315" s="10">
        <v>33.112293480516556</v>
      </c>
      <c r="U315" s="10">
        <v>6.261712374909082</v>
      </c>
      <c r="V315" s="332">
        <v>116.46819924146202</v>
      </c>
      <c r="W315" s="332">
        <v>158.88281644838813</v>
      </c>
      <c r="X315" s="10">
        <v>15.758798842953963</v>
      </c>
      <c r="Y315" s="327">
        <v>174.64161529134208</v>
      </c>
    </row>
    <row r="316" spans="1:25" ht="15">
      <c r="A316" s="7">
        <v>2017</v>
      </c>
      <c r="B316" s="5" t="s">
        <v>507</v>
      </c>
      <c r="C316" s="5" t="s">
        <v>93</v>
      </c>
      <c r="D316" s="5" t="s">
        <v>97</v>
      </c>
      <c r="E316" s="5" t="s">
        <v>248</v>
      </c>
      <c r="F316" s="5" t="s">
        <v>95</v>
      </c>
      <c r="G316" s="5" t="s">
        <v>106</v>
      </c>
      <c r="H316" s="10">
        <v>10.386566947834602</v>
      </c>
      <c r="I316" s="10">
        <v>0</v>
      </c>
      <c r="J316" s="332">
        <v>10.386566947834602</v>
      </c>
      <c r="K316" s="10">
        <v>0.9726573024326417</v>
      </c>
      <c r="L316" s="10">
        <v>3.089984735212714</v>
      </c>
      <c r="M316" s="332">
        <v>4.062642037645356</v>
      </c>
      <c r="N316" s="10">
        <v>1.0741199976361067</v>
      </c>
      <c r="O316" s="10">
        <v>7.344939699108562</v>
      </c>
      <c r="P316" s="10">
        <v>1.493004553426958</v>
      </c>
      <c r="Q316" s="10">
        <v>0.9485163073930302</v>
      </c>
      <c r="R316" s="10">
        <v>3.9631464535111154</v>
      </c>
      <c r="S316" s="10">
        <v>4.47797490682719</v>
      </c>
      <c r="T316" s="10">
        <v>9.412022122345896</v>
      </c>
      <c r="U316" s="10">
        <v>1.3035900788230685</v>
      </c>
      <c r="V316" s="332">
        <v>30.017314119071923</v>
      </c>
      <c r="W316" s="332">
        <v>44.46652310455188</v>
      </c>
      <c r="X316" s="10">
        <v>4.425581632859112</v>
      </c>
      <c r="Y316" s="327">
        <v>48.892104737410996</v>
      </c>
    </row>
    <row r="317" spans="1:25" ht="15">
      <c r="A317" s="7">
        <v>2017</v>
      </c>
      <c r="B317" s="5" t="s">
        <v>507</v>
      </c>
      <c r="C317" s="5" t="s">
        <v>93</v>
      </c>
      <c r="D317" s="5" t="s">
        <v>97</v>
      </c>
      <c r="E317" s="5" t="s">
        <v>249</v>
      </c>
      <c r="F317" s="5" t="s">
        <v>95</v>
      </c>
      <c r="G317" s="5" t="s">
        <v>107</v>
      </c>
      <c r="H317" s="10">
        <v>16.253495535135258</v>
      </c>
      <c r="I317" s="10">
        <v>0.14148106488412598</v>
      </c>
      <c r="J317" s="332">
        <v>16.394976600019383</v>
      </c>
      <c r="K317" s="10">
        <v>1.4423005529036832</v>
      </c>
      <c r="L317" s="10">
        <v>3.659627046735398</v>
      </c>
      <c r="M317" s="332">
        <v>5.101927599639081</v>
      </c>
      <c r="N317" s="10">
        <v>1.6830052375963165</v>
      </c>
      <c r="O317" s="10">
        <v>4.806633654603244</v>
      </c>
      <c r="P317" s="10">
        <v>2.685538038185485</v>
      </c>
      <c r="Q317" s="10">
        <v>1.6252058915681675</v>
      </c>
      <c r="R317" s="10">
        <v>4.908328605669997</v>
      </c>
      <c r="S317" s="10">
        <v>4.835024356926777</v>
      </c>
      <c r="T317" s="10">
        <v>10.695512337453572</v>
      </c>
      <c r="U317" s="10">
        <v>2.1574175083804814</v>
      </c>
      <c r="V317" s="332">
        <v>33.39666563038404</v>
      </c>
      <c r="W317" s="332">
        <v>54.89356983004251</v>
      </c>
      <c r="X317" s="10">
        <v>5.45137384107481</v>
      </c>
      <c r="Y317" s="327">
        <v>60.34494367111732</v>
      </c>
    </row>
    <row r="318" spans="1:25" ht="15">
      <c r="A318" s="7">
        <v>2017</v>
      </c>
      <c r="B318" s="5" t="s">
        <v>507</v>
      </c>
      <c r="C318" s="5" t="s">
        <v>93</v>
      </c>
      <c r="D318" s="5" t="s">
        <v>97</v>
      </c>
      <c r="E318" s="5" t="s">
        <v>250</v>
      </c>
      <c r="F318" s="5" t="s">
        <v>95</v>
      </c>
      <c r="G318" s="5" t="s">
        <v>108</v>
      </c>
      <c r="H318" s="10">
        <v>22.879772594568532</v>
      </c>
      <c r="I318" s="10">
        <v>0.12806786180388402</v>
      </c>
      <c r="J318" s="332">
        <v>23.007840456372417</v>
      </c>
      <c r="K318" s="10">
        <v>1.1256461213146478</v>
      </c>
      <c r="L318" s="10">
        <v>7.123257040413288</v>
      </c>
      <c r="M318" s="332">
        <v>8.248903161727936</v>
      </c>
      <c r="N318" s="10">
        <v>2.28992851238206</v>
      </c>
      <c r="O318" s="10">
        <v>8.277978317590524</v>
      </c>
      <c r="P318" s="10">
        <v>2.936538217619921</v>
      </c>
      <c r="Q318" s="10">
        <v>8.083877286818096</v>
      </c>
      <c r="R318" s="10">
        <v>5.220964682488562</v>
      </c>
      <c r="S318" s="10">
        <v>8.297471021978598</v>
      </c>
      <c r="T318" s="10">
        <v>18.372738423561817</v>
      </c>
      <c r="U318" s="10">
        <v>2.765932811904213</v>
      </c>
      <c r="V318" s="332">
        <v>56.245429274343785</v>
      </c>
      <c r="W318" s="332">
        <v>87.50217289244414</v>
      </c>
      <c r="X318" s="10">
        <v>8.651496331765005</v>
      </c>
      <c r="Y318" s="327">
        <v>96.15366922420914</v>
      </c>
    </row>
    <row r="319" spans="1:25" ht="15">
      <c r="A319" s="7">
        <v>2017</v>
      </c>
      <c r="B319" s="5" t="s">
        <v>507</v>
      </c>
      <c r="C319" s="5" t="s">
        <v>93</v>
      </c>
      <c r="D319" s="5" t="s">
        <v>97</v>
      </c>
      <c r="E319" s="5" t="s">
        <v>251</v>
      </c>
      <c r="F319" s="5" t="s">
        <v>95</v>
      </c>
      <c r="G319" s="5" t="s">
        <v>109</v>
      </c>
      <c r="H319" s="10">
        <v>5.389550710173674</v>
      </c>
      <c r="I319" s="10">
        <v>0.042090961447990016</v>
      </c>
      <c r="J319" s="332">
        <v>5.431641671621664</v>
      </c>
      <c r="K319" s="10">
        <v>0.5917222386990089</v>
      </c>
      <c r="L319" s="10">
        <v>2.2833493351951515</v>
      </c>
      <c r="M319" s="332">
        <v>2.8750715738941603</v>
      </c>
      <c r="N319" s="10">
        <v>1.8703712842510394</v>
      </c>
      <c r="O319" s="10">
        <v>6.731634475250263</v>
      </c>
      <c r="P319" s="10">
        <v>1.2455879818180051</v>
      </c>
      <c r="Q319" s="10">
        <v>0.5860078695647843</v>
      </c>
      <c r="R319" s="10">
        <v>2.8654949270602876</v>
      </c>
      <c r="S319" s="10">
        <v>3.1096824758731985</v>
      </c>
      <c r="T319" s="10">
        <v>5.331929725758899</v>
      </c>
      <c r="U319" s="10">
        <v>0.8677666256467517</v>
      </c>
      <c r="V319" s="332">
        <v>22.608475365223228</v>
      </c>
      <c r="W319" s="332">
        <v>30.91518861073905</v>
      </c>
      <c r="X319" s="10">
        <v>3.080513798011766</v>
      </c>
      <c r="Y319" s="327">
        <v>33.995702408750816</v>
      </c>
    </row>
    <row r="320" spans="1:25" ht="15">
      <c r="A320" s="7">
        <v>2017</v>
      </c>
      <c r="B320" s="5" t="s">
        <v>507</v>
      </c>
      <c r="C320" s="5" t="s">
        <v>93</v>
      </c>
      <c r="D320" s="5" t="s">
        <v>94</v>
      </c>
      <c r="E320" s="5" t="s">
        <v>252</v>
      </c>
      <c r="F320" s="5" t="s">
        <v>95</v>
      </c>
      <c r="G320" s="5" t="s">
        <v>110</v>
      </c>
      <c r="H320" s="10">
        <v>17.046197231719628</v>
      </c>
      <c r="I320" s="10">
        <v>0</v>
      </c>
      <c r="J320" s="332">
        <v>17.046197231719628</v>
      </c>
      <c r="K320" s="10">
        <v>2.8690430268637708</v>
      </c>
      <c r="L320" s="10">
        <v>3.4243516017267033</v>
      </c>
      <c r="M320" s="332">
        <v>6.293394628590474</v>
      </c>
      <c r="N320" s="10">
        <v>1.1555890928486068</v>
      </c>
      <c r="O320" s="10">
        <v>8.075308898957337</v>
      </c>
      <c r="P320" s="10">
        <v>2.862059278473069</v>
      </c>
      <c r="Q320" s="10">
        <v>2.122301285088703</v>
      </c>
      <c r="R320" s="10">
        <v>5.026447763957478</v>
      </c>
      <c r="S320" s="10">
        <v>6.540172238629791</v>
      </c>
      <c r="T320" s="10">
        <v>17.110313528024438</v>
      </c>
      <c r="U320" s="10">
        <v>1.7768037052384278</v>
      </c>
      <c r="V320" s="332">
        <v>44.668995791217846</v>
      </c>
      <c r="W320" s="332">
        <v>68.00858765152795</v>
      </c>
      <c r="X320" s="10">
        <v>6.7596473734006155</v>
      </c>
      <c r="Y320" s="327">
        <v>74.76823502492856</v>
      </c>
    </row>
    <row r="321" spans="1:25" ht="15">
      <c r="A321" s="7">
        <v>2017</v>
      </c>
      <c r="B321" s="5" t="s">
        <v>507</v>
      </c>
      <c r="C321" s="5" t="s">
        <v>93</v>
      </c>
      <c r="D321" s="5" t="s">
        <v>97</v>
      </c>
      <c r="E321" s="5" t="s">
        <v>253</v>
      </c>
      <c r="F321" s="5" t="s">
        <v>95</v>
      </c>
      <c r="G321" s="5" t="s">
        <v>111</v>
      </c>
      <c r="H321" s="10">
        <v>23.554797745867592</v>
      </c>
      <c r="I321" s="10">
        <v>0.6601561875232779</v>
      </c>
      <c r="J321" s="332">
        <v>24.21495393339087</v>
      </c>
      <c r="K321" s="10">
        <v>5.047960869016143</v>
      </c>
      <c r="L321" s="10">
        <v>2.5193697491480074</v>
      </c>
      <c r="M321" s="332">
        <v>7.567330618164151</v>
      </c>
      <c r="N321" s="10">
        <v>2.0141909229896275</v>
      </c>
      <c r="O321" s="10">
        <v>6.087228033977108</v>
      </c>
      <c r="P321" s="10">
        <v>3.083590773785372</v>
      </c>
      <c r="Q321" s="10">
        <v>2.6039128511768688</v>
      </c>
      <c r="R321" s="10">
        <v>6.900545264424019</v>
      </c>
      <c r="S321" s="10">
        <v>7.137587588617116</v>
      </c>
      <c r="T321" s="10">
        <v>18.727874582456156</v>
      </c>
      <c r="U321" s="10">
        <v>2.2894977273618475</v>
      </c>
      <c r="V321" s="332">
        <v>48.84442774478811</v>
      </c>
      <c r="W321" s="332">
        <v>80.62671229634313</v>
      </c>
      <c r="X321" s="10">
        <v>8.004974781492841</v>
      </c>
      <c r="Y321" s="327">
        <v>88.63168707783598</v>
      </c>
    </row>
    <row r="322" spans="1:25" ht="15">
      <c r="A322" s="7">
        <v>2017</v>
      </c>
      <c r="B322" s="5" t="s">
        <v>507</v>
      </c>
      <c r="C322" s="5" t="s">
        <v>93</v>
      </c>
      <c r="D322" s="5" t="s">
        <v>97</v>
      </c>
      <c r="E322" s="5" t="s">
        <v>254</v>
      </c>
      <c r="F322" s="5" t="s">
        <v>95</v>
      </c>
      <c r="G322" s="5" t="s">
        <v>112</v>
      </c>
      <c r="H322" s="10">
        <v>14.320472844728128</v>
      </c>
      <c r="I322" s="10">
        <v>0</v>
      </c>
      <c r="J322" s="332">
        <v>14.320472844728128</v>
      </c>
      <c r="K322" s="10">
        <v>2.376029400707281</v>
      </c>
      <c r="L322" s="10">
        <v>11.820379910118525</v>
      </c>
      <c r="M322" s="332">
        <v>14.196409310825807</v>
      </c>
      <c r="N322" s="10">
        <v>8.690777036956984</v>
      </c>
      <c r="O322" s="10">
        <v>44.48716567318056</v>
      </c>
      <c r="P322" s="10">
        <v>4.001146753679834</v>
      </c>
      <c r="Q322" s="10">
        <v>3.6460034844891807</v>
      </c>
      <c r="R322" s="10">
        <v>26.16251323604176</v>
      </c>
      <c r="S322" s="10">
        <v>14.972418521201078</v>
      </c>
      <c r="T322" s="10">
        <v>17.788922293461184</v>
      </c>
      <c r="U322" s="10">
        <v>3.7094614564067085</v>
      </c>
      <c r="V322" s="332">
        <v>123.4584084554173</v>
      </c>
      <c r="W322" s="332">
        <v>151.97529061097123</v>
      </c>
      <c r="X322" s="10">
        <v>15.120007089573384</v>
      </c>
      <c r="Y322" s="327">
        <v>167.09529770054462</v>
      </c>
    </row>
    <row r="323" spans="1:25" ht="15">
      <c r="A323" s="7">
        <v>2017</v>
      </c>
      <c r="B323" s="5" t="s">
        <v>507</v>
      </c>
      <c r="C323" s="5" t="s">
        <v>93</v>
      </c>
      <c r="D323" s="5" t="s">
        <v>97</v>
      </c>
      <c r="E323" s="5" t="s">
        <v>255</v>
      </c>
      <c r="F323" s="5" t="s">
        <v>95</v>
      </c>
      <c r="G323" s="5" t="s">
        <v>113</v>
      </c>
      <c r="H323" s="10">
        <v>22.849653047105047</v>
      </c>
      <c r="I323" s="10">
        <v>1.2767497081636126</v>
      </c>
      <c r="J323" s="332">
        <v>24.12640275526866</v>
      </c>
      <c r="K323" s="10">
        <v>6.825962210364938</v>
      </c>
      <c r="L323" s="10">
        <v>17.870366918060874</v>
      </c>
      <c r="M323" s="332">
        <v>24.696329128425813</v>
      </c>
      <c r="N323" s="10">
        <v>14.06719703905611</v>
      </c>
      <c r="O323" s="10">
        <v>79.55652904005296</v>
      </c>
      <c r="P323" s="10">
        <v>6.893845403763949</v>
      </c>
      <c r="Q323" s="10">
        <v>5.277657814540119</v>
      </c>
      <c r="R323" s="10">
        <v>25.046476829696054</v>
      </c>
      <c r="S323" s="10">
        <v>27.223405999093345</v>
      </c>
      <c r="T323" s="10">
        <v>54.41216515812185</v>
      </c>
      <c r="U323" s="10">
        <v>8.518170330201833</v>
      </c>
      <c r="V323" s="332">
        <v>220.99544761452626</v>
      </c>
      <c r="W323" s="332">
        <v>269.81817949822073</v>
      </c>
      <c r="X323" s="10">
        <v>26.908882034079927</v>
      </c>
      <c r="Y323" s="327">
        <v>296.72706153230064</v>
      </c>
    </row>
    <row r="324" spans="1:25" ht="15">
      <c r="A324" s="7">
        <v>2017</v>
      </c>
      <c r="B324" s="5" t="s">
        <v>507</v>
      </c>
      <c r="C324" s="5" t="s">
        <v>93</v>
      </c>
      <c r="D324" s="5" t="s">
        <v>97</v>
      </c>
      <c r="E324" s="5" t="s">
        <v>256</v>
      </c>
      <c r="F324" s="5" t="s">
        <v>95</v>
      </c>
      <c r="G324" s="5" t="s">
        <v>114</v>
      </c>
      <c r="H324" s="10">
        <v>16.33203786501279</v>
      </c>
      <c r="I324" s="10">
        <v>0.9293055524863183</v>
      </c>
      <c r="J324" s="332">
        <v>17.26134341749911</v>
      </c>
      <c r="K324" s="10">
        <v>3.9390846628701355</v>
      </c>
      <c r="L324" s="10">
        <v>8.643888642258219</v>
      </c>
      <c r="M324" s="332">
        <v>12.582973305128354</v>
      </c>
      <c r="N324" s="10">
        <v>6.335764233835368</v>
      </c>
      <c r="O324" s="10">
        <v>31.80547352324159</v>
      </c>
      <c r="P324" s="10">
        <v>7.713622978491701</v>
      </c>
      <c r="Q324" s="10">
        <v>3.4002819857427378</v>
      </c>
      <c r="R324" s="10">
        <v>15.829300312328796</v>
      </c>
      <c r="S324" s="10">
        <v>13.038392238782222</v>
      </c>
      <c r="T324" s="10">
        <v>20.61361750169181</v>
      </c>
      <c r="U324" s="10">
        <v>3.8127842390626925</v>
      </c>
      <c r="V324" s="332">
        <v>102.5492370131769</v>
      </c>
      <c r="W324" s="332">
        <v>132.39355373580437</v>
      </c>
      <c r="X324" s="10">
        <v>13.171450260023164</v>
      </c>
      <c r="Y324" s="327">
        <v>145.56500399582754</v>
      </c>
    </row>
    <row r="325" spans="1:25" ht="15">
      <c r="A325" s="7">
        <v>2017</v>
      </c>
      <c r="B325" s="5" t="s">
        <v>507</v>
      </c>
      <c r="C325" s="5" t="s">
        <v>93</v>
      </c>
      <c r="D325" s="5" t="s">
        <v>94</v>
      </c>
      <c r="E325" s="5" t="s">
        <v>257</v>
      </c>
      <c r="F325" s="5" t="s">
        <v>95</v>
      </c>
      <c r="G325" s="5" t="s">
        <v>115</v>
      </c>
      <c r="H325" s="10">
        <v>14.732757914112385</v>
      </c>
      <c r="I325" s="10">
        <v>0</v>
      </c>
      <c r="J325" s="332">
        <v>14.732757914112385</v>
      </c>
      <c r="K325" s="10">
        <v>1.6149364785399423</v>
      </c>
      <c r="L325" s="10">
        <v>3.9620792670566134</v>
      </c>
      <c r="M325" s="332">
        <v>5.577015745596555</v>
      </c>
      <c r="N325" s="10">
        <v>2.1625071786004137</v>
      </c>
      <c r="O325" s="10">
        <v>7.351158885915657</v>
      </c>
      <c r="P325" s="10">
        <v>3.5363123286174454</v>
      </c>
      <c r="Q325" s="10">
        <v>1.4207575679447586</v>
      </c>
      <c r="R325" s="10">
        <v>3.8470424805043835</v>
      </c>
      <c r="S325" s="10">
        <v>5.068138134629827</v>
      </c>
      <c r="T325" s="10">
        <v>10.823421667509113</v>
      </c>
      <c r="U325" s="10">
        <v>1.5174539504680176</v>
      </c>
      <c r="V325" s="332">
        <v>35.72679219418961</v>
      </c>
      <c r="W325" s="332">
        <v>56.03656585389855</v>
      </c>
      <c r="X325" s="10">
        <v>5.57412944587524</v>
      </c>
      <c r="Y325" s="327">
        <v>61.610695299773795</v>
      </c>
    </row>
    <row r="326" spans="1:25" ht="15">
      <c r="A326" s="7">
        <v>2017</v>
      </c>
      <c r="B326" s="5" t="s">
        <v>507</v>
      </c>
      <c r="C326" s="5" t="s">
        <v>116</v>
      </c>
      <c r="D326" s="5" t="s">
        <v>117</v>
      </c>
      <c r="E326" s="5" t="s">
        <v>258</v>
      </c>
      <c r="F326" s="5" t="s">
        <v>118</v>
      </c>
      <c r="G326" s="5" t="s">
        <v>119</v>
      </c>
      <c r="H326" s="10">
        <v>75.57307829957456</v>
      </c>
      <c r="I326" s="10">
        <v>2.2790715472051075</v>
      </c>
      <c r="J326" s="332">
        <v>77.85214984677967</v>
      </c>
      <c r="K326" s="10">
        <v>3.723894607250431</v>
      </c>
      <c r="L326" s="10">
        <v>16.072584482980368</v>
      </c>
      <c r="M326" s="332">
        <v>19.796479090230797</v>
      </c>
      <c r="N326" s="10">
        <v>4.238707103295222</v>
      </c>
      <c r="O326" s="10">
        <v>18.348830230973174</v>
      </c>
      <c r="P326" s="10">
        <v>7.227602378371894</v>
      </c>
      <c r="Q326" s="10">
        <v>6.03538874997479</v>
      </c>
      <c r="R326" s="10">
        <v>22.467407636864003</v>
      </c>
      <c r="S326" s="10">
        <v>15.439369832344646</v>
      </c>
      <c r="T326" s="10">
        <v>34.086055196622354</v>
      </c>
      <c r="U326" s="10">
        <v>5.243388561099276</v>
      </c>
      <c r="V326" s="332">
        <v>113.08674968954537</v>
      </c>
      <c r="W326" s="332">
        <v>210.73537862655584</v>
      </c>
      <c r="X326" s="10">
        <v>20.940254606814165</v>
      </c>
      <c r="Y326" s="327">
        <v>231.67563323337</v>
      </c>
    </row>
    <row r="327" spans="1:25" ht="15">
      <c r="A327" s="7">
        <v>2017</v>
      </c>
      <c r="B327" s="5" t="s">
        <v>507</v>
      </c>
      <c r="C327" s="5" t="s">
        <v>116</v>
      </c>
      <c r="D327" s="5" t="s">
        <v>120</v>
      </c>
      <c r="E327" s="5" t="s">
        <v>259</v>
      </c>
      <c r="F327" s="5" t="s">
        <v>118</v>
      </c>
      <c r="G327" s="5" t="s">
        <v>121</v>
      </c>
      <c r="H327" s="10">
        <v>7.239707503754188</v>
      </c>
      <c r="I327" s="10">
        <v>0</v>
      </c>
      <c r="J327" s="332">
        <v>7.239707503754188</v>
      </c>
      <c r="K327" s="10">
        <v>0.7309486064110033</v>
      </c>
      <c r="L327" s="10">
        <v>3.7853148207673004</v>
      </c>
      <c r="M327" s="332">
        <v>4.516263427178304</v>
      </c>
      <c r="N327" s="10">
        <v>6.629753190143076</v>
      </c>
      <c r="O327" s="10">
        <v>4.483943713878778</v>
      </c>
      <c r="P327" s="10">
        <v>1.5969259277325243</v>
      </c>
      <c r="Q327" s="10">
        <v>1.2200907073434073</v>
      </c>
      <c r="R327" s="10">
        <v>6.051568644806031</v>
      </c>
      <c r="S327" s="10">
        <v>4.282256081107296</v>
      </c>
      <c r="T327" s="10">
        <v>8.84349437551166</v>
      </c>
      <c r="U327" s="10">
        <v>1.2346647385085434</v>
      </c>
      <c r="V327" s="332">
        <v>34.342697379031314</v>
      </c>
      <c r="W327" s="332">
        <v>46.098668309963806</v>
      </c>
      <c r="X327" s="10">
        <v>4.572078065176797</v>
      </c>
      <c r="Y327" s="327">
        <v>50.6707463751406</v>
      </c>
    </row>
    <row r="328" spans="1:25" ht="15">
      <c r="A328" s="7">
        <v>2017</v>
      </c>
      <c r="B328" s="5" t="s">
        <v>507</v>
      </c>
      <c r="C328" s="5" t="s">
        <v>116</v>
      </c>
      <c r="D328" s="5" t="s">
        <v>117</v>
      </c>
      <c r="E328" s="5" t="s">
        <v>260</v>
      </c>
      <c r="F328" s="5" t="s">
        <v>118</v>
      </c>
      <c r="G328" s="5" t="s">
        <v>122</v>
      </c>
      <c r="H328" s="10">
        <v>19.637125242842224</v>
      </c>
      <c r="I328" s="10">
        <v>0</v>
      </c>
      <c r="J328" s="332">
        <v>19.637125242842224</v>
      </c>
      <c r="K328" s="10">
        <v>1.4782064106799522</v>
      </c>
      <c r="L328" s="10">
        <v>4.654810850467996</v>
      </c>
      <c r="M328" s="332">
        <v>6.133017261147948</v>
      </c>
      <c r="N328" s="10">
        <v>1.4736181245898947</v>
      </c>
      <c r="O328" s="10">
        <v>3.9148587405363062</v>
      </c>
      <c r="P328" s="10">
        <v>2.492652950291872</v>
      </c>
      <c r="Q328" s="10">
        <v>2.120057022739135</v>
      </c>
      <c r="R328" s="10">
        <v>8.638285058903206</v>
      </c>
      <c r="S328" s="10">
        <v>5.257771646821269</v>
      </c>
      <c r="T328" s="10">
        <v>13.872982750598679</v>
      </c>
      <c r="U328" s="10">
        <v>1.8718575025608337</v>
      </c>
      <c r="V328" s="332">
        <v>39.642083797041195</v>
      </c>
      <c r="W328" s="332">
        <v>65.41222630103137</v>
      </c>
      <c r="X328" s="10">
        <v>6.483127025165898</v>
      </c>
      <c r="Y328" s="327">
        <v>71.89535332619727</v>
      </c>
    </row>
    <row r="329" spans="1:25" ht="15">
      <c r="A329" s="7">
        <v>2017</v>
      </c>
      <c r="B329" s="5" t="s">
        <v>507</v>
      </c>
      <c r="C329" s="5" t="s">
        <v>116</v>
      </c>
      <c r="D329" s="5" t="s">
        <v>123</v>
      </c>
      <c r="E329" s="5" t="s">
        <v>261</v>
      </c>
      <c r="F329" s="5" t="s">
        <v>118</v>
      </c>
      <c r="G329" s="5" t="s">
        <v>124</v>
      </c>
      <c r="H329" s="10">
        <v>11.441872860693145</v>
      </c>
      <c r="I329" s="10">
        <v>0</v>
      </c>
      <c r="J329" s="332">
        <v>11.441872860693145</v>
      </c>
      <c r="K329" s="10">
        <v>6.377166018301488</v>
      </c>
      <c r="L329" s="10">
        <v>10.04298245961825</v>
      </c>
      <c r="M329" s="332">
        <v>16.42014847791974</v>
      </c>
      <c r="N329" s="10">
        <v>37.7814371836391</v>
      </c>
      <c r="O329" s="10">
        <v>14.958108203654158</v>
      </c>
      <c r="P329" s="10">
        <v>4.62331803328321</v>
      </c>
      <c r="Q329" s="10">
        <v>2.4117676505894154</v>
      </c>
      <c r="R329" s="10">
        <v>13.155534653417199</v>
      </c>
      <c r="S329" s="10">
        <v>8.90723983727451</v>
      </c>
      <c r="T329" s="10">
        <v>15.307570962597207</v>
      </c>
      <c r="U329" s="10">
        <v>2.567362076874842</v>
      </c>
      <c r="V329" s="332">
        <v>99.71233860132965</v>
      </c>
      <c r="W329" s="332">
        <v>127.57435993994252</v>
      </c>
      <c r="X329" s="10">
        <v>12.66331742983951</v>
      </c>
      <c r="Y329" s="327">
        <v>140.23767736978203</v>
      </c>
    </row>
    <row r="330" spans="1:25" ht="15">
      <c r="A330" s="7">
        <v>2017</v>
      </c>
      <c r="B330" s="5" t="s">
        <v>507</v>
      </c>
      <c r="C330" s="5" t="s">
        <v>116</v>
      </c>
      <c r="D330" s="5" t="s">
        <v>120</v>
      </c>
      <c r="E330" s="5" t="s">
        <v>262</v>
      </c>
      <c r="F330" s="5" t="s">
        <v>118</v>
      </c>
      <c r="G330" s="5" t="s">
        <v>125</v>
      </c>
      <c r="H330" s="10">
        <v>15.190021979636168</v>
      </c>
      <c r="I330" s="10">
        <v>0</v>
      </c>
      <c r="J330" s="332">
        <v>15.190021979636168</v>
      </c>
      <c r="K330" s="10">
        <v>1.2347604507646965</v>
      </c>
      <c r="L330" s="10">
        <v>3.743865719917672</v>
      </c>
      <c r="M330" s="332">
        <v>4.978626170682369</v>
      </c>
      <c r="N330" s="10">
        <v>1.1420057137963924</v>
      </c>
      <c r="O330" s="10">
        <v>3.2415168793773135</v>
      </c>
      <c r="P330" s="10">
        <v>1.3451901940895437</v>
      </c>
      <c r="Q330" s="10">
        <v>0.9894117500349237</v>
      </c>
      <c r="R330" s="10">
        <v>6.6867746222101125</v>
      </c>
      <c r="S330" s="10">
        <v>6.043815166849924</v>
      </c>
      <c r="T330" s="10">
        <v>6.482348825667127</v>
      </c>
      <c r="U330" s="10">
        <v>1.0639053282604067</v>
      </c>
      <c r="V330" s="332">
        <v>26.994968480285745</v>
      </c>
      <c r="W330" s="332">
        <v>47.16361663060428</v>
      </c>
      <c r="X330" s="10">
        <v>4.671923492963904</v>
      </c>
      <c r="Y330" s="327">
        <v>51.83554012356819</v>
      </c>
    </row>
    <row r="331" spans="1:25" ht="15">
      <c r="A331" s="7">
        <v>2017</v>
      </c>
      <c r="B331" s="5" t="s">
        <v>507</v>
      </c>
      <c r="C331" s="5" t="s">
        <v>116</v>
      </c>
      <c r="D331" s="5" t="s">
        <v>126</v>
      </c>
      <c r="E331" s="5" t="s">
        <v>263</v>
      </c>
      <c r="F331" s="5" t="s">
        <v>118</v>
      </c>
      <c r="G331" s="5" t="s">
        <v>127</v>
      </c>
      <c r="H331" s="10">
        <v>41.973024180842586</v>
      </c>
      <c r="I331" s="10">
        <v>0</v>
      </c>
      <c r="J331" s="332">
        <v>41.973024180842586</v>
      </c>
      <c r="K331" s="10">
        <v>25.944544328774196</v>
      </c>
      <c r="L331" s="10">
        <v>25.354507320083624</v>
      </c>
      <c r="M331" s="332">
        <v>51.29905164885782</v>
      </c>
      <c r="N331" s="10">
        <v>22.177510155333607</v>
      </c>
      <c r="O331" s="10">
        <v>120.80605860418066</v>
      </c>
      <c r="P331" s="10">
        <v>15.300763665561501</v>
      </c>
      <c r="Q331" s="10">
        <v>15.678188038720073</v>
      </c>
      <c r="R331" s="10">
        <v>80.5197277461114</v>
      </c>
      <c r="S331" s="10">
        <v>49.86049509499762</v>
      </c>
      <c r="T331" s="10">
        <v>73.53461411482522</v>
      </c>
      <c r="U331" s="10">
        <v>21.61070473326582</v>
      </c>
      <c r="V331" s="332">
        <v>399.4880621529959</v>
      </c>
      <c r="W331" s="332">
        <v>492.7601379826963</v>
      </c>
      <c r="X331" s="10">
        <v>48.85539783578007</v>
      </c>
      <c r="Y331" s="327">
        <v>541.6155358184764</v>
      </c>
    </row>
    <row r="332" spans="1:25" ht="15">
      <c r="A332" s="7">
        <v>2017</v>
      </c>
      <c r="B332" s="5" t="s">
        <v>507</v>
      </c>
      <c r="C332" s="5" t="s">
        <v>116</v>
      </c>
      <c r="D332" s="5" t="s">
        <v>120</v>
      </c>
      <c r="E332" s="5" t="s">
        <v>264</v>
      </c>
      <c r="F332" s="5" t="s">
        <v>118</v>
      </c>
      <c r="G332" s="5" t="s">
        <v>128</v>
      </c>
      <c r="H332" s="10">
        <v>171.50473818233482</v>
      </c>
      <c r="I332" s="10">
        <v>0</v>
      </c>
      <c r="J332" s="332">
        <v>171.50473818233482</v>
      </c>
      <c r="K332" s="10">
        <v>4.060694226227855</v>
      </c>
      <c r="L332" s="10">
        <v>27.571581552434033</v>
      </c>
      <c r="M332" s="332">
        <v>31.63227577866189</v>
      </c>
      <c r="N332" s="10">
        <v>5.308082628470173</v>
      </c>
      <c r="O332" s="10">
        <v>27.11631689214328</v>
      </c>
      <c r="P332" s="10">
        <v>6.487101822755361</v>
      </c>
      <c r="Q332" s="10">
        <v>2.691680909863739</v>
      </c>
      <c r="R332" s="10">
        <v>26.831328134879403</v>
      </c>
      <c r="S332" s="10">
        <v>15.988640151286491</v>
      </c>
      <c r="T332" s="10">
        <v>25.582807216303173</v>
      </c>
      <c r="U332" s="10">
        <v>8.949267501761852</v>
      </c>
      <c r="V332" s="332">
        <v>118.95522525746347</v>
      </c>
      <c r="W332" s="332">
        <v>322.0922392184602</v>
      </c>
      <c r="X332" s="10">
        <v>32.14109824739699</v>
      </c>
      <c r="Y332" s="327">
        <v>354.2333374658572</v>
      </c>
    </row>
    <row r="333" spans="1:25" ht="15">
      <c r="A333" s="7">
        <v>2017</v>
      </c>
      <c r="B333" s="5" t="s">
        <v>507</v>
      </c>
      <c r="C333" s="5" t="s">
        <v>116</v>
      </c>
      <c r="D333" s="5" t="s">
        <v>126</v>
      </c>
      <c r="E333" s="5" t="s">
        <v>265</v>
      </c>
      <c r="F333" s="5" t="s">
        <v>118</v>
      </c>
      <c r="G333" s="5" t="s">
        <v>129</v>
      </c>
      <c r="H333" s="10">
        <v>39.0364715512598</v>
      </c>
      <c r="I333" s="10">
        <v>0.20571658296082104</v>
      </c>
      <c r="J333" s="332">
        <v>39.24218813422062</v>
      </c>
      <c r="K333" s="10">
        <v>24.68148658414072</v>
      </c>
      <c r="L333" s="10">
        <v>22.567489824167872</v>
      </c>
      <c r="M333" s="332">
        <v>47.24897640830859</v>
      </c>
      <c r="N333" s="10">
        <v>21.624363280355254</v>
      </c>
      <c r="O333" s="10">
        <v>80.29875685434556</v>
      </c>
      <c r="P333" s="10">
        <v>11.263873507842288</v>
      </c>
      <c r="Q333" s="10">
        <v>4.236941924189085</v>
      </c>
      <c r="R333" s="10">
        <v>72.84215912734751</v>
      </c>
      <c r="S333" s="10">
        <v>42.634741687072186</v>
      </c>
      <c r="T333" s="10">
        <v>48.08931446942934</v>
      </c>
      <c r="U333" s="10">
        <v>13.619648128370981</v>
      </c>
      <c r="V333" s="332">
        <v>294.6097989789522</v>
      </c>
      <c r="W333" s="332">
        <v>381.1009635214814</v>
      </c>
      <c r="X333" s="10">
        <v>37.72294331497921</v>
      </c>
      <c r="Y333" s="327">
        <v>418.8239068364606</v>
      </c>
    </row>
    <row r="334" spans="1:25" ht="15">
      <c r="A334" s="7">
        <v>2017</v>
      </c>
      <c r="B334" s="5" t="s">
        <v>507</v>
      </c>
      <c r="C334" s="5" t="s">
        <v>116</v>
      </c>
      <c r="D334" s="5" t="s">
        <v>126</v>
      </c>
      <c r="E334" s="5" t="s">
        <v>266</v>
      </c>
      <c r="F334" s="5" t="s">
        <v>118</v>
      </c>
      <c r="G334" s="5" t="s">
        <v>130</v>
      </c>
      <c r="H334" s="10">
        <v>89.76635215150478</v>
      </c>
      <c r="I334" s="10">
        <v>0</v>
      </c>
      <c r="J334" s="332">
        <v>89.76635215150478</v>
      </c>
      <c r="K334" s="10">
        <v>23.183472289431545</v>
      </c>
      <c r="L334" s="10">
        <v>18.679729044322933</v>
      </c>
      <c r="M334" s="332">
        <v>41.863201333754475</v>
      </c>
      <c r="N334" s="10">
        <v>8.595749636307652</v>
      </c>
      <c r="O334" s="10">
        <v>72.23950224787824</v>
      </c>
      <c r="P334" s="10">
        <v>7.413473517601985</v>
      </c>
      <c r="Q334" s="10">
        <v>11.648160955081478</v>
      </c>
      <c r="R334" s="10">
        <v>40.634079163899166</v>
      </c>
      <c r="S334" s="10">
        <v>24.037259548672235</v>
      </c>
      <c r="T334" s="10">
        <v>31.34195442585835</v>
      </c>
      <c r="U334" s="10">
        <v>8.742134568801758</v>
      </c>
      <c r="V334" s="332">
        <v>204.65231406410086</v>
      </c>
      <c r="W334" s="332">
        <v>336.2818675493601</v>
      </c>
      <c r="X334" s="10">
        <v>33.38422919976134</v>
      </c>
      <c r="Y334" s="327">
        <v>369.66609674912144</v>
      </c>
    </row>
    <row r="335" spans="1:25" ht="15">
      <c r="A335" s="7">
        <v>2017</v>
      </c>
      <c r="B335" s="5" t="s">
        <v>507</v>
      </c>
      <c r="C335" s="5" t="s">
        <v>116</v>
      </c>
      <c r="D335" s="5" t="s">
        <v>120</v>
      </c>
      <c r="E335" s="5" t="s">
        <v>267</v>
      </c>
      <c r="F335" s="5" t="s">
        <v>118</v>
      </c>
      <c r="G335" s="5" t="s">
        <v>131</v>
      </c>
      <c r="H335" s="10">
        <v>7.813022300545216</v>
      </c>
      <c r="I335" s="10">
        <v>0</v>
      </c>
      <c r="J335" s="332">
        <v>7.813022300545216</v>
      </c>
      <c r="K335" s="10">
        <v>1.7097859103547755</v>
      </c>
      <c r="L335" s="10">
        <v>4.4108600066309425</v>
      </c>
      <c r="M335" s="332">
        <v>6.120645916985718</v>
      </c>
      <c r="N335" s="10">
        <v>3.609638771520189</v>
      </c>
      <c r="O335" s="10">
        <v>6.6368531439426945</v>
      </c>
      <c r="P335" s="10">
        <v>2.77107142058234</v>
      </c>
      <c r="Q335" s="10">
        <v>2.2062086769194655</v>
      </c>
      <c r="R335" s="10">
        <v>14.797498291610715</v>
      </c>
      <c r="S335" s="10">
        <v>7.775038165110054</v>
      </c>
      <c r="T335" s="10">
        <v>12.352165344899085</v>
      </c>
      <c r="U335" s="10">
        <v>1.8241785174000706</v>
      </c>
      <c r="V335" s="332">
        <v>51.97265233198461</v>
      </c>
      <c r="W335" s="332">
        <v>65.90632054951554</v>
      </c>
      <c r="X335" s="10">
        <v>6.506507117800049</v>
      </c>
      <c r="Y335" s="327">
        <v>72.4128276673156</v>
      </c>
    </row>
    <row r="336" spans="1:25" ht="15">
      <c r="A336" s="7">
        <v>2017</v>
      </c>
      <c r="B336" s="5" t="s">
        <v>507</v>
      </c>
      <c r="C336" s="5" t="s">
        <v>116</v>
      </c>
      <c r="D336" s="5" t="s">
        <v>126</v>
      </c>
      <c r="E336" s="5" t="s">
        <v>268</v>
      </c>
      <c r="F336" s="5" t="s">
        <v>118</v>
      </c>
      <c r="G336" s="5" t="s">
        <v>132</v>
      </c>
      <c r="H336" s="10">
        <v>59.77990420433508</v>
      </c>
      <c r="I336" s="10">
        <v>0</v>
      </c>
      <c r="J336" s="332">
        <v>59.77990420433508</v>
      </c>
      <c r="K336" s="10">
        <v>540.1353443861685</v>
      </c>
      <c r="L336" s="10">
        <v>159.59416807701515</v>
      </c>
      <c r="M336" s="332">
        <v>699.7295124631837</v>
      </c>
      <c r="N336" s="10">
        <v>28.121888703668198</v>
      </c>
      <c r="O336" s="10">
        <v>130.63594259428697</v>
      </c>
      <c r="P336" s="10">
        <v>12.270309481295987</v>
      </c>
      <c r="Q336" s="10">
        <v>15.402541850647413</v>
      </c>
      <c r="R336" s="10">
        <v>82.13834379785504</v>
      </c>
      <c r="S336" s="10">
        <v>72.36560713295732</v>
      </c>
      <c r="T336" s="10">
        <v>41.92900723023513</v>
      </c>
      <c r="U336" s="10">
        <v>14.999880795887773</v>
      </c>
      <c r="V336" s="332">
        <v>397.8635215868338</v>
      </c>
      <c r="W336" s="332">
        <v>1157.3729382543527</v>
      </c>
      <c r="X336" s="10">
        <v>109.48418864658778</v>
      </c>
      <c r="Y336" s="327">
        <v>1266.8571269009406</v>
      </c>
    </row>
    <row r="337" spans="1:25" ht="15">
      <c r="A337" s="7">
        <v>2017</v>
      </c>
      <c r="B337" s="5" t="s">
        <v>507</v>
      </c>
      <c r="C337" s="5" t="s">
        <v>116</v>
      </c>
      <c r="D337" s="5" t="s">
        <v>120</v>
      </c>
      <c r="E337" s="5" t="s">
        <v>269</v>
      </c>
      <c r="F337" s="5" t="s">
        <v>118</v>
      </c>
      <c r="G337" s="5" t="s">
        <v>133</v>
      </c>
      <c r="H337" s="10">
        <v>5.138804896744173</v>
      </c>
      <c r="I337" s="10">
        <v>0</v>
      </c>
      <c r="J337" s="332">
        <v>5.138804896744173</v>
      </c>
      <c r="K337" s="10">
        <v>2.4810971266782813</v>
      </c>
      <c r="L337" s="10">
        <v>23.375843373572128</v>
      </c>
      <c r="M337" s="332">
        <v>25.85694050025041</v>
      </c>
      <c r="N337" s="10">
        <v>11.58771302230333</v>
      </c>
      <c r="O337" s="10">
        <v>80.44039790635824</v>
      </c>
      <c r="P337" s="10">
        <v>9.386657097601532</v>
      </c>
      <c r="Q337" s="10">
        <v>5.836701876169748</v>
      </c>
      <c r="R337" s="10">
        <v>52.77706459988969</v>
      </c>
      <c r="S337" s="10">
        <v>44.666204381466606</v>
      </c>
      <c r="T337" s="10">
        <v>34.39686290693159</v>
      </c>
      <c r="U337" s="10">
        <v>9.772962024976707</v>
      </c>
      <c r="V337" s="332">
        <v>248.86456381569747</v>
      </c>
      <c r="W337" s="332">
        <v>279.860309212692</v>
      </c>
      <c r="X337" s="10">
        <v>27.76759659032339</v>
      </c>
      <c r="Y337" s="327">
        <v>307.6279058030154</v>
      </c>
    </row>
    <row r="338" spans="1:25" ht="15">
      <c r="A338" s="7">
        <v>2017</v>
      </c>
      <c r="B338" s="5" t="s">
        <v>507</v>
      </c>
      <c r="C338" s="5" t="s">
        <v>116</v>
      </c>
      <c r="D338" s="5" t="s">
        <v>126</v>
      </c>
      <c r="E338" s="5" t="s">
        <v>270</v>
      </c>
      <c r="F338" s="5" t="s">
        <v>118</v>
      </c>
      <c r="G338" s="5" t="s">
        <v>134</v>
      </c>
      <c r="H338" s="10">
        <v>35.41162671580438</v>
      </c>
      <c r="I338" s="10">
        <v>0</v>
      </c>
      <c r="J338" s="332">
        <v>35.41162671580438</v>
      </c>
      <c r="K338" s="10">
        <v>52.35732163035577</v>
      </c>
      <c r="L338" s="10">
        <v>38.279920963884045</v>
      </c>
      <c r="M338" s="332">
        <v>90.63724259423981</v>
      </c>
      <c r="N338" s="10">
        <v>33.74676824263905</v>
      </c>
      <c r="O338" s="10">
        <v>175.1668104726155</v>
      </c>
      <c r="P338" s="10">
        <v>18.025730865221067</v>
      </c>
      <c r="Q338" s="10">
        <v>27.107441256380266</v>
      </c>
      <c r="R338" s="10">
        <v>125.46913504548306</v>
      </c>
      <c r="S338" s="10">
        <v>64.13127102044675</v>
      </c>
      <c r="T338" s="10">
        <v>70.47007488526694</v>
      </c>
      <c r="U338" s="10">
        <v>24.19050838032019</v>
      </c>
      <c r="V338" s="332">
        <v>538.3077401683729</v>
      </c>
      <c r="W338" s="332">
        <v>664.356609478417</v>
      </c>
      <c r="X338" s="10">
        <v>65.6068333445742</v>
      </c>
      <c r="Y338" s="327">
        <v>729.9634428229912</v>
      </c>
    </row>
    <row r="339" spans="1:25" ht="15">
      <c r="A339" s="7">
        <v>2017</v>
      </c>
      <c r="B339" s="5" t="s">
        <v>507</v>
      </c>
      <c r="C339" s="5" t="s">
        <v>116</v>
      </c>
      <c r="D339" s="5" t="s">
        <v>126</v>
      </c>
      <c r="E339" s="5" t="s">
        <v>271</v>
      </c>
      <c r="F339" s="5" t="s">
        <v>118</v>
      </c>
      <c r="G339" s="5" t="s">
        <v>135</v>
      </c>
      <c r="H339" s="10">
        <v>17.95792276954624</v>
      </c>
      <c r="I339" s="10">
        <v>0.24710476931048245</v>
      </c>
      <c r="J339" s="332">
        <v>18.205027538856722</v>
      </c>
      <c r="K339" s="10">
        <v>22.046954852475974</v>
      </c>
      <c r="L339" s="10">
        <v>7.6329201013895345</v>
      </c>
      <c r="M339" s="332">
        <v>29.679874953865507</v>
      </c>
      <c r="N339" s="10">
        <v>8.922879278104482</v>
      </c>
      <c r="O339" s="10">
        <v>51.63482677144823</v>
      </c>
      <c r="P339" s="10">
        <v>6.467668329393853</v>
      </c>
      <c r="Q339" s="10">
        <v>9.454622821050728</v>
      </c>
      <c r="R339" s="10">
        <v>24.655248029051208</v>
      </c>
      <c r="S339" s="10">
        <v>19.088916229661216</v>
      </c>
      <c r="T339" s="10">
        <v>25.51178761510726</v>
      </c>
      <c r="U339" s="10">
        <v>8.452380028105459</v>
      </c>
      <c r="V339" s="332">
        <v>154.18832910192245</v>
      </c>
      <c r="W339" s="332">
        <v>202.07323159464465</v>
      </c>
      <c r="X339" s="10">
        <v>19.967756356861777</v>
      </c>
      <c r="Y339" s="327">
        <v>222.04098795150642</v>
      </c>
    </row>
    <row r="340" spans="1:25" ht="15">
      <c r="A340" s="7">
        <v>2017</v>
      </c>
      <c r="B340" s="5" t="s">
        <v>507</v>
      </c>
      <c r="C340" s="5" t="s">
        <v>116</v>
      </c>
      <c r="D340" s="5" t="s">
        <v>126</v>
      </c>
      <c r="E340" s="5" t="s">
        <v>272</v>
      </c>
      <c r="F340" s="5" t="s">
        <v>118</v>
      </c>
      <c r="G340" s="5" t="s">
        <v>136</v>
      </c>
      <c r="H340" s="10">
        <v>131.72117159251212</v>
      </c>
      <c r="I340" s="10">
        <v>0</v>
      </c>
      <c r="J340" s="332">
        <v>131.72117159251212</v>
      </c>
      <c r="K340" s="10">
        <v>208.59202890024235</v>
      </c>
      <c r="L340" s="10">
        <v>61.777372239347386</v>
      </c>
      <c r="M340" s="332">
        <v>270.36940113958974</v>
      </c>
      <c r="N340" s="10">
        <v>27.317202277460886</v>
      </c>
      <c r="O340" s="10">
        <v>141.66718606325986</v>
      </c>
      <c r="P340" s="10">
        <v>21.905705820705855</v>
      </c>
      <c r="Q340" s="10">
        <v>27.95239053475296</v>
      </c>
      <c r="R340" s="10">
        <v>86.35385335412941</v>
      </c>
      <c r="S340" s="10">
        <v>62.300686102995606</v>
      </c>
      <c r="T340" s="10">
        <v>56.88606457961796</v>
      </c>
      <c r="U340" s="10">
        <v>19.246902049501127</v>
      </c>
      <c r="V340" s="332">
        <v>443.62999078242365</v>
      </c>
      <c r="W340" s="332">
        <v>845.7205635145256</v>
      </c>
      <c r="X340" s="10">
        <v>82.26704878745598</v>
      </c>
      <c r="Y340" s="327">
        <v>927.9876123019816</v>
      </c>
    </row>
    <row r="341" spans="1:25" ht="15">
      <c r="A341" s="7">
        <v>2017</v>
      </c>
      <c r="B341" s="5" t="s">
        <v>507</v>
      </c>
      <c r="C341" s="5" t="s">
        <v>116</v>
      </c>
      <c r="D341" s="5" t="s">
        <v>117</v>
      </c>
      <c r="E341" s="5" t="s">
        <v>273</v>
      </c>
      <c r="F341" s="5" t="s">
        <v>118</v>
      </c>
      <c r="G341" s="5" t="s">
        <v>137</v>
      </c>
      <c r="H341" s="10">
        <v>19.962591815494864</v>
      </c>
      <c r="I341" s="10">
        <v>0</v>
      </c>
      <c r="J341" s="332">
        <v>19.962591815494864</v>
      </c>
      <c r="K341" s="10">
        <v>0.8187774032053995</v>
      </c>
      <c r="L341" s="10">
        <v>11.851794618187775</v>
      </c>
      <c r="M341" s="332">
        <v>12.670572021393173</v>
      </c>
      <c r="N341" s="10">
        <v>1.2512541694369888</v>
      </c>
      <c r="O341" s="10">
        <v>9.764613495505108</v>
      </c>
      <c r="P341" s="10">
        <v>7.608080929503959</v>
      </c>
      <c r="Q341" s="10">
        <v>1.7410430177713676</v>
      </c>
      <c r="R341" s="10">
        <v>6.941537698194629</v>
      </c>
      <c r="S341" s="10">
        <v>13.370269570763258</v>
      </c>
      <c r="T341" s="10">
        <v>15.03243800248087</v>
      </c>
      <c r="U341" s="10">
        <v>1.59371316986797</v>
      </c>
      <c r="V341" s="332">
        <v>57.30295005352414</v>
      </c>
      <c r="W341" s="332">
        <v>89.93611389041217</v>
      </c>
      <c r="X341" s="10">
        <v>8.893026608930343</v>
      </c>
      <c r="Y341" s="327">
        <v>98.82914049934251</v>
      </c>
    </row>
    <row r="342" spans="1:25" ht="15">
      <c r="A342" s="7">
        <v>2017</v>
      </c>
      <c r="B342" s="5" t="s">
        <v>507</v>
      </c>
      <c r="C342" s="5" t="s">
        <v>116</v>
      </c>
      <c r="D342" s="5" t="s">
        <v>126</v>
      </c>
      <c r="E342" s="5" t="s">
        <v>274</v>
      </c>
      <c r="F342" s="5" t="s">
        <v>118</v>
      </c>
      <c r="G342" s="5" t="s">
        <v>138</v>
      </c>
      <c r="H342" s="10">
        <v>45.157964265986294</v>
      </c>
      <c r="I342" s="10">
        <v>0.3853776137767899</v>
      </c>
      <c r="J342" s="332">
        <v>45.543341879763084</v>
      </c>
      <c r="K342" s="10">
        <v>1367.0110309021197</v>
      </c>
      <c r="L342" s="10">
        <v>242.08849761891724</v>
      </c>
      <c r="M342" s="332">
        <v>1609.099528521037</v>
      </c>
      <c r="N342" s="10">
        <v>86.61623634903535</v>
      </c>
      <c r="O342" s="10">
        <v>457.99172711009527</v>
      </c>
      <c r="P342" s="10">
        <v>26.110737421988464</v>
      </c>
      <c r="Q342" s="10">
        <v>36.5611981506716</v>
      </c>
      <c r="R342" s="10">
        <v>211.2414157553094</v>
      </c>
      <c r="S342" s="10">
        <v>232.67543680915898</v>
      </c>
      <c r="T342" s="10">
        <v>230.20195486943953</v>
      </c>
      <c r="U342" s="10">
        <v>38.828405992857675</v>
      </c>
      <c r="V342" s="332">
        <v>1320.2271124585561</v>
      </c>
      <c r="W342" s="332">
        <v>2974.8699828593562</v>
      </c>
      <c r="X342" s="10">
        <v>283.4294198398944</v>
      </c>
      <c r="Y342" s="327">
        <v>3258.2994026992505</v>
      </c>
    </row>
    <row r="343" spans="1:25" ht="15">
      <c r="A343" s="7">
        <v>2017</v>
      </c>
      <c r="B343" s="5" t="s">
        <v>507</v>
      </c>
      <c r="C343" s="5" t="s">
        <v>116</v>
      </c>
      <c r="D343" s="5" t="s">
        <v>120</v>
      </c>
      <c r="E343" s="5" t="s">
        <v>275</v>
      </c>
      <c r="F343" s="5" t="s">
        <v>118</v>
      </c>
      <c r="G343" s="5" t="s">
        <v>139</v>
      </c>
      <c r="H343" s="10">
        <v>16.148093886192246</v>
      </c>
      <c r="I343" s="10">
        <v>0.451025026277972</v>
      </c>
      <c r="J343" s="332">
        <v>16.599118912470217</v>
      </c>
      <c r="K343" s="10">
        <v>26.872376405752206</v>
      </c>
      <c r="L343" s="10">
        <v>29.993105219825146</v>
      </c>
      <c r="M343" s="332">
        <v>56.86548162557735</v>
      </c>
      <c r="N343" s="10">
        <v>460.4595507652359</v>
      </c>
      <c r="O343" s="10">
        <v>18.015573616415725</v>
      </c>
      <c r="P343" s="10">
        <v>10.721789825586146</v>
      </c>
      <c r="Q343" s="10">
        <v>2.4285194301432678</v>
      </c>
      <c r="R343" s="10">
        <v>12.177378137323409</v>
      </c>
      <c r="S343" s="10">
        <v>14.746168730437837</v>
      </c>
      <c r="T343" s="10">
        <v>17.030535104668253</v>
      </c>
      <c r="U343" s="10">
        <v>2.423845569900679</v>
      </c>
      <c r="V343" s="332">
        <v>538.0033611797112</v>
      </c>
      <c r="W343" s="332">
        <v>611.4679617177587</v>
      </c>
      <c r="X343" s="10">
        <v>61.34730561501015</v>
      </c>
      <c r="Y343" s="327">
        <v>672.8152673327688</v>
      </c>
    </row>
    <row r="344" spans="1:25" ht="15">
      <c r="A344" s="7">
        <v>2017</v>
      </c>
      <c r="B344" s="5" t="s">
        <v>507</v>
      </c>
      <c r="C344" s="5" t="s">
        <v>116</v>
      </c>
      <c r="D344" s="5" t="s">
        <v>123</v>
      </c>
      <c r="E344" s="5" t="s">
        <v>276</v>
      </c>
      <c r="F344" s="5" t="s">
        <v>118</v>
      </c>
      <c r="G344" s="5" t="s">
        <v>140</v>
      </c>
      <c r="H344" s="10">
        <v>4.395546362617764</v>
      </c>
      <c r="I344" s="10">
        <v>0.1103015256860241</v>
      </c>
      <c r="J344" s="332">
        <v>4.505847888303788</v>
      </c>
      <c r="K344" s="10">
        <v>1.228940169064843</v>
      </c>
      <c r="L344" s="10">
        <v>4.674687951824254</v>
      </c>
      <c r="M344" s="332">
        <v>5.903628120889096</v>
      </c>
      <c r="N344" s="10">
        <v>1.1489348244126312</v>
      </c>
      <c r="O344" s="10">
        <v>5.722847005789273</v>
      </c>
      <c r="P344" s="10">
        <v>20.969481846089025</v>
      </c>
      <c r="Q344" s="10">
        <v>1.276689247754255</v>
      </c>
      <c r="R344" s="10">
        <v>6.257916351541249</v>
      </c>
      <c r="S344" s="10">
        <v>4.873141090014847</v>
      </c>
      <c r="T344" s="10">
        <v>11.21140318092015</v>
      </c>
      <c r="U344" s="10">
        <v>1.358075409253234</v>
      </c>
      <c r="V344" s="332">
        <v>52.81848895577466</v>
      </c>
      <c r="W344" s="332">
        <v>63.22796496496755</v>
      </c>
      <c r="X344" s="10">
        <v>6.275023102245423</v>
      </c>
      <c r="Y344" s="327">
        <v>69.50298806721297</v>
      </c>
    </row>
    <row r="345" spans="1:25" ht="15">
      <c r="A345" s="7">
        <v>2017</v>
      </c>
      <c r="B345" s="5" t="s">
        <v>507</v>
      </c>
      <c r="C345" s="5" t="s">
        <v>116</v>
      </c>
      <c r="D345" s="5" t="s">
        <v>123</v>
      </c>
      <c r="E345" s="5" t="s">
        <v>277</v>
      </c>
      <c r="F345" s="5" t="s">
        <v>118</v>
      </c>
      <c r="G345" s="5" t="s">
        <v>141</v>
      </c>
      <c r="H345" s="10">
        <v>6.228553688072123</v>
      </c>
      <c r="I345" s="10">
        <v>0.6748451050512105</v>
      </c>
      <c r="J345" s="332">
        <v>6.903398793123333</v>
      </c>
      <c r="K345" s="10">
        <v>2.6811663906158363</v>
      </c>
      <c r="L345" s="10">
        <v>7.967391157169332</v>
      </c>
      <c r="M345" s="332">
        <v>10.648557547785169</v>
      </c>
      <c r="N345" s="10">
        <v>3.0218318878092756</v>
      </c>
      <c r="O345" s="10">
        <v>15.98816279877253</v>
      </c>
      <c r="P345" s="10">
        <v>5.482995983009948</v>
      </c>
      <c r="Q345" s="10">
        <v>2.7601223184759576</v>
      </c>
      <c r="R345" s="10">
        <v>9.261804930269399</v>
      </c>
      <c r="S345" s="10">
        <v>23.989863627669713</v>
      </c>
      <c r="T345" s="10">
        <v>17.666686673290847</v>
      </c>
      <c r="U345" s="10">
        <v>3.2972439265736573</v>
      </c>
      <c r="V345" s="332">
        <v>81.46871214587134</v>
      </c>
      <c r="W345" s="332">
        <v>99.02066848677984</v>
      </c>
      <c r="X345" s="10">
        <v>9.78976766289328</v>
      </c>
      <c r="Y345" s="327">
        <v>108.81043614967312</v>
      </c>
    </row>
    <row r="346" spans="1:25" ht="15">
      <c r="A346" s="7">
        <v>2017</v>
      </c>
      <c r="B346" s="5" t="s">
        <v>507</v>
      </c>
      <c r="C346" s="5" t="s">
        <v>116</v>
      </c>
      <c r="D346" s="5" t="s">
        <v>120</v>
      </c>
      <c r="E346" s="5" t="s">
        <v>278</v>
      </c>
      <c r="F346" s="5" t="s">
        <v>118</v>
      </c>
      <c r="G346" s="5" t="s">
        <v>142</v>
      </c>
      <c r="H346" s="10">
        <v>7.447309768099222</v>
      </c>
      <c r="I346" s="10">
        <v>0</v>
      </c>
      <c r="J346" s="332">
        <v>7.447309768099222</v>
      </c>
      <c r="K346" s="10">
        <v>1.3679943951608295</v>
      </c>
      <c r="L346" s="10">
        <v>15.448657344897185</v>
      </c>
      <c r="M346" s="332">
        <v>16.816651740058013</v>
      </c>
      <c r="N346" s="10">
        <v>108.01136361092809</v>
      </c>
      <c r="O346" s="10">
        <v>7.222624126864696</v>
      </c>
      <c r="P346" s="10">
        <v>5.511166516658215</v>
      </c>
      <c r="Q346" s="10">
        <v>1.2411049865040353</v>
      </c>
      <c r="R346" s="10">
        <v>6.7453758867759115</v>
      </c>
      <c r="S346" s="10">
        <v>3.9271379424129225</v>
      </c>
      <c r="T346" s="10">
        <v>7.137388630646106</v>
      </c>
      <c r="U346" s="10">
        <v>1.242435645866767</v>
      </c>
      <c r="V346" s="332">
        <v>141.03859734665676</v>
      </c>
      <c r="W346" s="332">
        <v>165.30255885481398</v>
      </c>
      <c r="X346" s="10">
        <v>16.541589649952385</v>
      </c>
      <c r="Y346" s="327">
        <v>181.84414850476637</v>
      </c>
    </row>
    <row r="347" spans="1:25" ht="15">
      <c r="A347" s="7">
        <v>2017</v>
      </c>
      <c r="B347" s="5" t="s">
        <v>507</v>
      </c>
      <c r="C347" s="5" t="s">
        <v>116</v>
      </c>
      <c r="D347" s="5" t="s">
        <v>126</v>
      </c>
      <c r="E347" s="5" t="s">
        <v>279</v>
      </c>
      <c r="F347" s="5" t="s">
        <v>118</v>
      </c>
      <c r="G347" s="5" t="s">
        <v>143</v>
      </c>
      <c r="H347" s="10">
        <v>59.31991725086869</v>
      </c>
      <c r="I347" s="10">
        <v>0</v>
      </c>
      <c r="J347" s="332">
        <v>59.31991725086869</v>
      </c>
      <c r="K347" s="10">
        <v>4.41883697710625</v>
      </c>
      <c r="L347" s="10">
        <v>13.620987183753632</v>
      </c>
      <c r="M347" s="332">
        <v>18.039824160859883</v>
      </c>
      <c r="N347" s="10">
        <v>3.2386904849130342</v>
      </c>
      <c r="O347" s="10">
        <v>16.466637561009215</v>
      </c>
      <c r="P347" s="10">
        <v>39.10043553473179</v>
      </c>
      <c r="Q347" s="10">
        <v>1.7517480314482137</v>
      </c>
      <c r="R347" s="10">
        <v>20.370623042783627</v>
      </c>
      <c r="S347" s="10">
        <v>10.489549671166694</v>
      </c>
      <c r="T347" s="10">
        <v>20.492097845793342</v>
      </c>
      <c r="U347" s="10">
        <v>5.493337617341073</v>
      </c>
      <c r="V347" s="332">
        <v>117.40311978918699</v>
      </c>
      <c r="W347" s="332">
        <v>194.76286120091555</v>
      </c>
      <c r="X347" s="10">
        <v>19.391416023702874</v>
      </c>
      <c r="Y347" s="327">
        <v>214.15427722461843</v>
      </c>
    </row>
    <row r="348" spans="1:25" ht="15">
      <c r="A348" s="7">
        <v>2017</v>
      </c>
      <c r="B348" s="5" t="s">
        <v>507</v>
      </c>
      <c r="C348" s="5" t="s">
        <v>116</v>
      </c>
      <c r="D348" s="5" t="s">
        <v>117</v>
      </c>
      <c r="E348" s="5" t="s">
        <v>280</v>
      </c>
      <c r="F348" s="5" t="s">
        <v>118</v>
      </c>
      <c r="G348" s="5" t="s">
        <v>144</v>
      </c>
      <c r="H348" s="10">
        <v>126.93851880051774</v>
      </c>
      <c r="I348" s="10">
        <v>8.873634781433381</v>
      </c>
      <c r="J348" s="332">
        <v>135.81215358195112</v>
      </c>
      <c r="K348" s="10">
        <v>280.8734824077771</v>
      </c>
      <c r="L348" s="10">
        <v>20.158319600360297</v>
      </c>
      <c r="M348" s="332">
        <v>301.0318020081374</v>
      </c>
      <c r="N348" s="10">
        <v>26.308560605180734</v>
      </c>
      <c r="O348" s="10">
        <v>52.702575148405764</v>
      </c>
      <c r="P348" s="10">
        <v>9.222510518677057</v>
      </c>
      <c r="Q348" s="10">
        <v>10.630781602456526</v>
      </c>
      <c r="R348" s="10">
        <v>36.476271580156016</v>
      </c>
      <c r="S348" s="10">
        <v>49.94324638807027</v>
      </c>
      <c r="T348" s="10">
        <v>56.66060030147195</v>
      </c>
      <c r="U348" s="10">
        <v>7.805888639379607</v>
      </c>
      <c r="V348" s="332">
        <v>249.75043478379794</v>
      </c>
      <c r="W348" s="332">
        <v>686.5943903738864</v>
      </c>
      <c r="X348" s="10">
        <v>66.10716338994007</v>
      </c>
      <c r="Y348" s="327">
        <v>752.7015537638265</v>
      </c>
    </row>
    <row r="349" spans="1:25" ht="15">
      <c r="A349" s="7">
        <v>2017</v>
      </c>
      <c r="B349" s="5" t="s">
        <v>507</v>
      </c>
      <c r="C349" s="5" t="s">
        <v>145</v>
      </c>
      <c r="D349" s="5" t="s">
        <v>146</v>
      </c>
      <c r="E349" s="5" t="s">
        <v>281</v>
      </c>
      <c r="F349" s="5" t="s">
        <v>147</v>
      </c>
      <c r="G349" s="5" t="s">
        <v>148</v>
      </c>
      <c r="H349" s="10">
        <v>43.68840492086125</v>
      </c>
      <c r="I349" s="10">
        <v>0.8424702299126134</v>
      </c>
      <c r="J349" s="332">
        <v>44.530875150773866</v>
      </c>
      <c r="K349" s="10">
        <v>141.12731463403654</v>
      </c>
      <c r="L349" s="10">
        <v>46.91394670397622</v>
      </c>
      <c r="M349" s="332">
        <v>188.04126133801276</v>
      </c>
      <c r="N349" s="10">
        <v>18.911733333023196</v>
      </c>
      <c r="O349" s="10">
        <v>47.65614519891317</v>
      </c>
      <c r="P349" s="10">
        <v>11.392547565540404</v>
      </c>
      <c r="Q349" s="10">
        <v>9.471739351850257</v>
      </c>
      <c r="R349" s="10">
        <v>29.97529488476673</v>
      </c>
      <c r="S349" s="10">
        <v>34.569711567499574</v>
      </c>
      <c r="T349" s="10">
        <v>40.07643908787214</v>
      </c>
      <c r="U349" s="10">
        <v>9.85801274344874</v>
      </c>
      <c r="V349" s="332">
        <v>201.91162373291422</v>
      </c>
      <c r="W349" s="332">
        <v>434.48376022170083</v>
      </c>
      <c r="X349" s="10">
        <v>41.78086340948241</v>
      </c>
      <c r="Y349" s="327">
        <v>476.2646236311832</v>
      </c>
    </row>
    <row r="350" spans="1:25" ht="15">
      <c r="A350" s="7">
        <v>2017</v>
      </c>
      <c r="B350" s="5" t="s">
        <v>507</v>
      </c>
      <c r="C350" s="5" t="s">
        <v>145</v>
      </c>
      <c r="D350" s="5" t="s">
        <v>149</v>
      </c>
      <c r="E350" s="5" t="s">
        <v>282</v>
      </c>
      <c r="F350" s="5" t="s">
        <v>147</v>
      </c>
      <c r="G350" s="5" t="s">
        <v>150</v>
      </c>
      <c r="H350" s="10">
        <v>133.00873194802523</v>
      </c>
      <c r="I350" s="10">
        <v>0.7952380296599197</v>
      </c>
      <c r="J350" s="332">
        <v>133.80396997768514</v>
      </c>
      <c r="K350" s="10">
        <v>87.74537537884478</v>
      </c>
      <c r="L350" s="10">
        <v>117.79605744475732</v>
      </c>
      <c r="M350" s="332">
        <v>205.54143282360212</v>
      </c>
      <c r="N350" s="10">
        <v>11.375015611483665</v>
      </c>
      <c r="O350" s="10">
        <v>93.85898585464354</v>
      </c>
      <c r="P350" s="10">
        <v>9.635836386471956</v>
      </c>
      <c r="Q350" s="10">
        <v>20.832103603606214</v>
      </c>
      <c r="R350" s="10">
        <v>27.932871025590003</v>
      </c>
      <c r="S350" s="10">
        <v>43.65552993389774</v>
      </c>
      <c r="T350" s="10">
        <v>63.10580629931063</v>
      </c>
      <c r="U350" s="10">
        <v>11.131489435330844</v>
      </c>
      <c r="V350" s="332">
        <v>281.52763815033455</v>
      </c>
      <c r="W350" s="332">
        <v>620.8730409516218</v>
      </c>
      <c r="X350" s="10">
        <v>60.40260628415987</v>
      </c>
      <c r="Y350" s="327">
        <v>681.2756472357817</v>
      </c>
    </row>
    <row r="351" spans="1:25" ht="15">
      <c r="A351" s="7">
        <v>2017</v>
      </c>
      <c r="B351" s="5" t="s">
        <v>507</v>
      </c>
      <c r="C351" s="5" t="s">
        <v>145</v>
      </c>
      <c r="D351" s="5" t="s">
        <v>146</v>
      </c>
      <c r="E351" s="5" t="s">
        <v>283</v>
      </c>
      <c r="F351" s="5" t="s">
        <v>147</v>
      </c>
      <c r="G351" s="5" t="s">
        <v>151</v>
      </c>
      <c r="H351" s="10">
        <v>27.850514389133924</v>
      </c>
      <c r="I351" s="10">
        <v>0.7860938399980125</v>
      </c>
      <c r="J351" s="332">
        <v>28.636608229131937</v>
      </c>
      <c r="K351" s="10">
        <v>5.47949479885126</v>
      </c>
      <c r="L351" s="10">
        <v>1.4183701619606122</v>
      </c>
      <c r="M351" s="332">
        <v>6.897864960811872</v>
      </c>
      <c r="N351" s="10">
        <v>2.427640477849164</v>
      </c>
      <c r="O351" s="10">
        <v>10.272542177394286</v>
      </c>
      <c r="P351" s="10">
        <v>3.2797957091750307</v>
      </c>
      <c r="Q351" s="10">
        <v>1.07399238895955</v>
      </c>
      <c r="R351" s="10">
        <v>3.295445884079638</v>
      </c>
      <c r="S351" s="10">
        <v>5.279583823475331</v>
      </c>
      <c r="T351" s="10">
        <v>9.648249765006202</v>
      </c>
      <c r="U351" s="10">
        <v>1.6645130903037582</v>
      </c>
      <c r="V351" s="332">
        <v>36.941763316242955</v>
      </c>
      <c r="W351" s="332">
        <v>72.47623650618677</v>
      </c>
      <c r="X351" s="10">
        <v>7.239503367247176</v>
      </c>
      <c r="Y351" s="327">
        <v>79.71573987343395</v>
      </c>
    </row>
    <row r="352" spans="1:25" ht="15">
      <c r="A352" s="7">
        <v>2017</v>
      </c>
      <c r="B352" s="5" t="s">
        <v>507</v>
      </c>
      <c r="C352" s="5" t="s">
        <v>145</v>
      </c>
      <c r="D352" s="5" t="s">
        <v>149</v>
      </c>
      <c r="E352" s="5" t="s">
        <v>284</v>
      </c>
      <c r="F352" s="5" t="s">
        <v>147</v>
      </c>
      <c r="G352" s="5" t="s">
        <v>152</v>
      </c>
      <c r="H352" s="10">
        <v>64.88068294734661</v>
      </c>
      <c r="I352" s="10">
        <v>0</v>
      </c>
      <c r="J352" s="332">
        <v>64.88068294734661</v>
      </c>
      <c r="K352" s="10">
        <v>5.811304944345037</v>
      </c>
      <c r="L352" s="10">
        <v>7.690406367201762</v>
      </c>
      <c r="M352" s="332">
        <v>13.5017113115468</v>
      </c>
      <c r="N352" s="10">
        <v>2.406824831988704</v>
      </c>
      <c r="O352" s="10">
        <v>16.762689651862228</v>
      </c>
      <c r="P352" s="10">
        <v>5.153882858292757</v>
      </c>
      <c r="Q352" s="10">
        <v>3.095303447443516</v>
      </c>
      <c r="R352" s="10">
        <v>7.956781558861559</v>
      </c>
      <c r="S352" s="10">
        <v>9.51768407070325</v>
      </c>
      <c r="T352" s="10">
        <v>16.271675549084982</v>
      </c>
      <c r="U352" s="10">
        <v>3.1267880623092656</v>
      </c>
      <c r="V352" s="332">
        <v>64.29163003054626</v>
      </c>
      <c r="W352" s="332">
        <v>142.67402428943967</v>
      </c>
      <c r="X352" s="10">
        <v>14.240580320523888</v>
      </c>
      <c r="Y352" s="327">
        <v>156.91460460996356</v>
      </c>
    </row>
    <row r="353" spans="1:25" ht="15">
      <c r="A353" s="7">
        <v>2017</v>
      </c>
      <c r="B353" s="5" t="s">
        <v>507</v>
      </c>
      <c r="C353" s="5" t="s">
        <v>145</v>
      </c>
      <c r="D353" s="5" t="s">
        <v>153</v>
      </c>
      <c r="E353" s="5" t="s">
        <v>285</v>
      </c>
      <c r="F353" s="5" t="s">
        <v>147</v>
      </c>
      <c r="G353" s="5" t="s">
        <v>154</v>
      </c>
      <c r="H353" s="10">
        <v>86.97295597916676</v>
      </c>
      <c r="I353" s="10">
        <v>0</v>
      </c>
      <c r="J353" s="332">
        <v>86.97295597916676</v>
      </c>
      <c r="K353" s="10">
        <v>8.267943765802878</v>
      </c>
      <c r="L353" s="10">
        <v>10.077812339160163</v>
      </c>
      <c r="M353" s="332">
        <v>18.34575610496304</v>
      </c>
      <c r="N353" s="10">
        <v>4.214026113065333</v>
      </c>
      <c r="O353" s="10">
        <v>16.21495515413817</v>
      </c>
      <c r="P353" s="10">
        <v>5.5426167683445176</v>
      </c>
      <c r="Q353" s="10">
        <v>5.066025982771757</v>
      </c>
      <c r="R353" s="10">
        <v>13.179581891588601</v>
      </c>
      <c r="S353" s="10">
        <v>13.298011933765423</v>
      </c>
      <c r="T353" s="10">
        <v>29.69303644741014</v>
      </c>
      <c r="U353" s="10">
        <v>4.617166688146847</v>
      </c>
      <c r="V353" s="332">
        <v>91.82542097923078</v>
      </c>
      <c r="W353" s="332">
        <v>197.14413306336058</v>
      </c>
      <c r="X353" s="10">
        <v>19.644102303103573</v>
      </c>
      <c r="Y353" s="327">
        <v>216.78823536646416</v>
      </c>
    </row>
    <row r="354" spans="1:25" ht="15">
      <c r="A354" s="7">
        <v>2017</v>
      </c>
      <c r="B354" s="5" t="s">
        <v>507</v>
      </c>
      <c r="C354" s="5" t="s">
        <v>145</v>
      </c>
      <c r="D354" s="5" t="s">
        <v>155</v>
      </c>
      <c r="E354" s="5" t="s">
        <v>286</v>
      </c>
      <c r="F354" s="5" t="s">
        <v>147</v>
      </c>
      <c r="G354" s="5" t="s">
        <v>156</v>
      </c>
      <c r="H354" s="10">
        <v>15.745409069141617</v>
      </c>
      <c r="I354" s="10">
        <v>0</v>
      </c>
      <c r="J354" s="332">
        <v>15.745409069141617</v>
      </c>
      <c r="K354" s="10">
        <v>0.6069526963304622</v>
      </c>
      <c r="L354" s="10">
        <v>4.799405569236065</v>
      </c>
      <c r="M354" s="332">
        <v>5.406358265566527</v>
      </c>
      <c r="N354" s="10">
        <v>1.5701050380853523</v>
      </c>
      <c r="O354" s="10">
        <v>6.092171560277298</v>
      </c>
      <c r="P354" s="10">
        <v>5.594655629817017</v>
      </c>
      <c r="Q354" s="10">
        <v>1.4674528790387864</v>
      </c>
      <c r="R354" s="10">
        <v>3.114022909094469</v>
      </c>
      <c r="S354" s="10">
        <v>4.945901955378891</v>
      </c>
      <c r="T354" s="10">
        <v>9.870640122109727</v>
      </c>
      <c r="U354" s="10">
        <v>1.2014781357401114</v>
      </c>
      <c r="V354" s="332">
        <v>33.85642822954165</v>
      </c>
      <c r="W354" s="332">
        <v>55.00819556424979</v>
      </c>
      <c r="X354" s="10">
        <v>5.472888413820614</v>
      </c>
      <c r="Y354" s="327">
        <v>60.4810839780704</v>
      </c>
    </row>
    <row r="355" spans="1:25" ht="15">
      <c r="A355" s="7">
        <v>2017</v>
      </c>
      <c r="B355" s="5" t="s">
        <v>507</v>
      </c>
      <c r="C355" s="5" t="s">
        <v>145</v>
      </c>
      <c r="D355" s="5" t="s">
        <v>149</v>
      </c>
      <c r="E355" s="5" t="s">
        <v>287</v>
      </c>
      <c r="F355" s="5" t="s">
        <v>147</v>
      </c>
      <c r="G355" s="5" t="s">
        <v>157</v>
      </c>
      <c r="H355" s="10">
        <v>92.29393239751153</v>
      </c>
      <c r="I355" s="10">
        <v>0</v>
      </c>
      <c r="J355" s="332">
        <v>92.29393239751153</v>
      </c>
      <c r="K355" s="10">
        <v>10.503306244507032</v>
      </c>
      <c r="L355" s="10">
        <v>17.423305834645337</v>
      </c>
      <c r="M355" s="332">
        <v>27.92661207915237</v>
      </c>
      <c r="N355" s="10">
        <v>8.080614032400511</v>
      </c>
      <c r="O355" s="10">
        <v>58.322698770360475</v>
      </c>
      <c r="P355" s="10">
        <v>6.655695681518102</v>
      </c>
      <c r="Q355" s="10">
        <v>6.456533882524917</v>
      </c>
      <c r="R355" s="10">
        <v>21.51540555136507</v>
      </c>
      <c r="S355" s="10">
        <v>23.52335326302612</v>
      </c>
      <c r="T355" s="10">
        <v>49.42053347693606</v>
      </c>
      <c r="U355" s="10">
        <v>6.869222647291954</v>
      </c>
      <c r="V355" s="332">
        <v>180.8440573054232</v>
      </c>
      <c r="W355" s="332">
        <v>301.0646017820871</v>
      </c>
      <c r="X355" s="10">
        <v>30.0456236554346</v>
      </c>
      <c r="Y355" s="327">
        <v>331.1102254375217</v>
      </c>
    </row>
    <row r="356" spans="1:25" ht="15">
      <c r="A356" s="7">
        <v>2017</v>
      </c>
      <c r="B356" s="5" t="s">
        <v>507</v>
      </c>
      <c r="C356" s="5" t="s">
        <v>145</v>
      </c>
      <c r="D356" s="5" t="s">
        <v>153</v>
      </c>
      <c r="E356" s="5" t="s">
        <v>288</v>
      </c>
      <c r="F356" s="5" t="s">
        <v>147</v>
      </c>
      <c r="G356" s="5" t="s">
        <v>158</v>
      </c>
      <c r="H356" s="10">
        <v>108.12496026563625</v>
      </c>
      <c r="I356" s="10">
        <v>0</v>
      </c>
      <c r="J356" s="332">
        <v>108.12496026563625</v>
      </c>
      <c r="K356" s="10">
        <v>10.794620662245952</v>
      </c>
      <c r="L356" s="10">
        <v>12.821100705960713</v>
      </c>
      <c r="M356" s="332">
        <v>23.615721368206664</v>
      </c>
      <c r="N356" s="10">
        <v>7.541413089652678</v>
      </c>
      <c r="O356" s="10">
        <v>25.39823564031226</v>
      </c>
      <c r="P356" s="10">
        <v>9.423439353465579</v>
      </c>
      <c r="Q356" s="10">
        <v>6.533608637059735</v>
      </c>
      <c r="R356" s="10">
        <v>14.276220263070481</v>
      </c>
      <c r="S356" s="10">
        <v>15.836213343326328</v>
      </c>
      <c r="T356" s="10">
        <v>28.621879586413463</v>
      </c>
      <c r="U356" s="10">
        <v>6.0473857363189</v>
      </c>
      <c r="V356" s="332">
        <v>113.67839564961942</v>
      </c>
      <c r="W356" s="332">
        <v>245.41907728346231</v>
      </c>
      <c r="X356" s="10">
        <v>24.470574763268065</v>
      </c>
      <c r="Y356" s="327">
        <v>269.88965204673036</v>
      </c>
    </row>
    <row r="357" spans="1:25" ht="15">
      <c r="A357" s="7">
        <v>2017</v>
      </c>
      <c r="B357" s="5" t="s">
        <v>507</v>
      </c>
      <c r="C357" s="5" t="s">
        <v>145</v>
      </c>
      <c r="D357" s="5" t="s">
        <v>146</v>
      </c>
      <c r="E357" s="5" t="s">
        <v>289</v>
      </c>
      <c r="F357" s="5" t="s">
        <v>147</v>
      </c>
      <c r="G357" s="5" t="s">
        <v>159</v>
      </c>
      <c r="H357" s="10">
        <v>100.45837843844879</v>
      </c>
      <c r="I357" s="10">
        <v>1.1219360253915505</v>
      </c>
      <c r="J357" s="332">
        <v>101.58031446384034</v>
      </c>
      <c r="K357" s="10">
        <v>9.261319443143163</v>
      </c>
      <c r="L357" s="10">
        <v>19.06866309769118</v>
      </c>
      <c r="M357" s="332">
        <v>28.329982540834344</v>
      </c>
      <c r="N357" s="10">
        <v>7.510648857873414</v>
      </c>
      <c r="O357" s="10">
        <v>39.906190410475176</v>
      </c>
      <c r="P357" s="10">
        <v>6.934230418222321</v>
      </c>
      <c r="Q357" s="10">
        <v>8.275491183486569</v>
      </c>
      <c r="R357" s="10">
        <v>21.709426190686614</v>
      </c>
      <c r="S357" s="10">
        <v>22.08902866399794</v>
      </c>
      <c r="T357" s="10">
        <v>33.80452948485483</v>
      </c>
      <c r="U357" s="10">
        <v>8.907345345256667</v>
      </c>
      <c r="V357" s="332">
        <v>149.13689055485352</v>
      </c>
      <c r="W357" s="332">
        <v>279.0471875595282</v>
      </c>
      <c r="X357" s="10">
        <v>27.771299536823943</v>
      </c>
      <c r="Y357" s="327">
        <v>306.81848709635216</v>
      </c>
    </row>
    <row r="358" spans="1:25" ht="15">
      <c r="A358" s="7">
        <v>2017</v>
      </c>
      <c r="B358" s="5" t="s">
        <v>507</v>
      </c>
      <c r="C358" s="5" t="s">
        <v>145</v>
      </c>
      <c r="D358" s="5" t="s">
        <v>149</v>
      </c>
      <c r="E358" s="5" t="s">
        <v>290</v>
      </c>
      <c r="F358" s="5" t="s">
        <v>147</v>
      </c>
      <c r="G358" s="5" t="s">
        <v>160</v>
      </c>
      <c r="H358" s="10">
        <v>14.899882799045578</v>
      </c>
      <c r="I358" s="10">
        <v>0</v>
      </c>
      <c r="J358" s="332">
        <v>14.899882799045578</v>
      </c>
      <c r="K358" s="10">
        <v>2.4413075507941295</v>
      </c>
      <c r="L358" s="10">
        <v>3.0647914919453565</v>
      </c>
      <c r="M358" s="332">
        <v>5.506099042739486</v>
      </c>
      <c r="N358" s="10">
        <v>1.7740021128667312</v>
      </c>
      <c r="O358" s="10">
        <v>9.73194128918367</v>
      </c>
      <c r="P358" s="10">
        <v>2.7994884298144056</v>
      </c>
      <c r="Q358" s="10">
        <v>1.1495212369404857</v>
      </c>
      <c r="R358" s="10">
        <v>4.871510136662008</v>
      </c>
      <c r="S358" s="10">
        <v>4.634604201971683</v>
      </c>
      <c r="T358" s="10">
        <v>8.592701967372705</v>
      </c>
      <c r="U358" s="10">
        <v>1.4812811993360868</v>
      </c>
      <c r="V358" s="332">
        <v>35.035050574147775</v>
      </c>
      <c r="W358" s="332">
        <v>55.44103241593284</v>
      </c>
      <c r="X358" s="10">
        <v>5.521719952941085</v>
      </c>
      <c r="Y358" s="327">
        <v>60.96275236887392</v>
      </c>
    </row>
    <row r="359" spans="1:25" ht="15">
      <c r="A359" s="7">
        <v>2017</v>
      </c>
      <c r="B359" s="5" t="s">
        <v>507</v>
      </c>
      <c r="C359" s="5" t="s">
        <v>145</v>
      </c>
      <c r="D359" s="5" t="s">
        <v>149</v>
      </c>
      <c r="E359" s="5" t="s">
        <v>291</v>
      </c>
      <c r="F359" s="5" t="s">
        <v>147</v>
      </c>
      <c r="G359" s="5" t="s">
        <v>161</v>
      </c>
      <c r="H359" s="10">
        <v>41.54729289426881</v>
      </c>
      <c r="I359" s="10">
        <v>0.3252878680369601</v>
      </c>
      <c r="J359" s="332">
        <v>41.872580762305766</v>
      </c>
      <c r="K359" s="10">
        <v>6.211419500719569</v>
      </c>
      <c r="L359" s="10">
        <v>9.993350744200209</v>
      </c>
      <c r="M359" s="332">
        <v>16.20477024491978</v>
      </c>
      <c r="N359" s="10">
        <v>4.498410875979621</v>
      </c>
      <c r="O359" s="10">
        <v>29.697959312205064</v>
      </c>
      <c r="P359" s="10">
        <v>4.694998379739252</v>
      </c>
      <c r="Q359" s="10">
        <v>5.445161792668013</v>
      </c>
      <c r="R359" s="10">
        <v>16.81825173974016</v>
      </c>
      <c r="S359" s="10">
        <v>14.076938968482636</v>
      </c>
      <c r="T359" s="10">
        <v>26.761373602068165</v>
      </c>
      <c r="U359" s="10">
        <v>4.082521237944091</v>
      </c>
      <c r="V359" s="332">
        <v>106.075615908827</v>
      </c>
      <c r="W359" s="332">
        <v>164.15296691605255</v>
      </c>
      <c r="X359" s="10">
        <v>16.32362445590487</v>
      </c>
      <c r="Y359" s="327">
        <v>180.47659137195743</v>
      </c>
    </row>
    <row r="360" spans="1:25" ht="15">
      <c r="A360" s="7">
        <v>2017</v>
      </c>
      <c r="B360" s="5" t="s">
        <v>507</v>
      </c>
      <c r="C360" s="5" t="s">
        <v>145</v>
      </c>
      <c r="D360" s="5" t="s">
        <v>155</v>
      </c>
      <c r="E360" s="5" t="s">
        <v>292</v>
      </c>
      <c r="F360" s="5" t="s">
        <v>147</v>
      </c>
      <c r="G360" s="5" t="s">
        <v>162</v>
      </c>
      <c r="H360" s="10">
        <v>51.93520713837382</v>
      </c>
      <c r="I360" s="10">
        <v>0</v>
      </c>
      <c r="J360" s="332">
        <v>51.93520713837382</v>
      </c>
      <c r="K360" s="10">
        <v>1.9251943528040918</v>
      </c>
      <c r="L360" s="10">
        <v>13.529133767878745</v>
      </c>
      <c r="M360" s="332">
        <v>15.454328120682836</v>
      </c>
      <c r="N360" s="10">
        <v>18.91826668019541</v>
      </c>
      <c r="O360" s="10">
        <v>21.925326354398383</v>
      </c>
      <c r="P360" s="10">
        <v>4.070422836862973</v>
      </c>
      <c r="Q360" s="10">
        <v>3.796005512287666</v>
      </c>
      <c r="R360" s="10">
        <v>11.9401498374418</v>
      </c>
      <c r="S360" s="10">
        <v>11.178846816127841</v>
      </c>
      <c r="T360" s="10">
        <v>17.014736150382387</v>
      </c>
      <c r="U360" s="10">
        <v>3.143906393719109</v>
      </c>
      <c r="V360" s="332">
        <v>91.98766058141557</v>
      </c>
      <c r="W360" s="332">
        <v>159.3771958404722</v>
      </c>
      <c r="X360" s="10">
        <v>15.893465126317984</v>
      </c>
      <c r="Y360" s="327">
        <v>175.2706609667902</v>
      </c>
    </row>
    <row r="361" spans="1:25" ht="15">
      <c r="A361" s="7">
        <v>2017</v>
      </c>
      <c r="B361" s="5" t="s">
        <v>507</v>
      </c>
      <c r="C361" s="5" t="s">
        <v>145</v>
      </c>
      <c r="D361" s="5" t="s">
        <v>155</v>
      </c>
      <c r="E361" s="5" t="s">
        <v>293</v>
      </c>
      <c r="F361" s="5" t="s">
        <v>147</v>
      </c>
      <c r="G361" s="5" t="s">
        <v>163</v>
      </c>
      <c r="H361" s="10">
        <v>3.6909865286397587</v>
      </c>
      <c r="I361" s="10">
        <v>0.713433134724008</v>
      </c>
      <c r="J361" s="332">
        <v>4.4044196633637664</v>
      </c>
      <c r="K361" s="10">
        <v>8.980890183652004</v>
      </c>
      <c r="L361" s="10">
        <v>39.63208199405124</v>
      </c>
      <c r="M361" s="332">
        <v>48.61297217770324</v>
      </c>
      <c r="N361" s="10">
        <v>5.913794279067476</v>
      </c>
      <c r="O361" s="10">
        <v>42.678394793580665</v>
      </c>
      <c r="P361" s="10">
        <v>3.281158876502395</v>
      </c>
      <c r="Q361" s="10">
        <v>2.1666108059877174</v>
      </c>
      <c r="R361" s="10">
        <v>7.530031890170993</v>
      </c>
      <c r="S361" s="10">
        <v>12.243491740538698</v>
      </c>
      <c r="T361" s="10">
        <v>16.80435907883876</v>
      </c>
      <c r="U361" s="10">
        <v>2.6350801595824556</v>
      </c>
      <c r="V361" s="332">
        <v>93.25292162426916</v>
      </c>
      <c r="W361" s="332">
        <v>146.27031346533616</v>
      </c>
      <c r="X361" s="10">
        <v>14.264204501060284</v>
      </c>
      <c r="Y361" s="327">
        <v>160.53451796639644</v>
      </c>
    </row>
    <row r="362" spans="1:25" ht="15">
      <c r="A362" s="7">
        <v>2017</v>
      </c>
      <c r="B362" s="5" t="s">
        <v>507</v>
      </c>
      <c r="C362" s="5" t="s">
        <v>145</v>
      </c>
      <c r="D362" s="5" t="s">
        <v>155</v>
      </c>
      <c r="E362" s="5" t="s">
        <v>294</v>
      </c>
      <c r="F362" s="5" t="s">
        <v>147</v>
      </c>
      <c r="G362" s="5" t="s">
        <v>164</v>
      </c>
      <c r="H362" s="10">
        <v>13.471247788867057</v>
      </c>
      <c r="I362" s="10">
        <v>0</v>
      </c>
      <c r="J362" s="332">
        <v>13.471247788867057</v>
      </c>
      <c r="K362" s="10">
        <v>13.456998373646702</v>
      </c>
      <c r="L362" s="10">
        <v>26.76787022716361</v>
      </c>
      <c r="M362" s="332">
        <v>40.22486860081031</v>
      </c>
      <c r="N362" s="10">
        <v>1.2381280783479296</v>
      </c>
      <c r="O362" s="10">
        <v>7.674819543919486</v>
      </c>
      <c r="P362" s="10">
        <v>4.011735807947437</v>
      </c>
      <c r="Q362" s="10">
        <v>1.6380000819856657</v>
      </c>
      <c r="R362" s="10">
        <v>5.6398957148879845</v>
      </c>
      <c r="S362" s="10">
        <v>6.361310543506552</v>
      </c>
      <c r="T362" s="10">
        <v>12.072987486254645</v>
      </c>
      <c r="U362" s="10">
        <v>2.0368839294134826</v>
      </c>
      <c r="V362" s="332">
        <v>40.673761186263185</v>
      </c>
      <c r="W362" s="332">
        <v>94.36987757594056</v>
      </c>
      <c r="X362" s="10">
        <v>9.073302479998937</v>
      </c>
      <c r="Y362" s="327">
        <v>103.44318005593951</v>
      </c>
    </row>
    <row r="363" spans="1:25" ht="15">
      <c r="A363" s="7">
        <v>2017</v>
      </c>
      <c r="B363" s="5" t="s">
        <v>507</v>
      </c>
      <c r="C363" s="5" t="s">
        <v>145</v>
      </c>
      <c r="D363" s="5" t="s">
        <v>155</v>
      </c>
      <c r="E363" s="5" t="s">
        <v>295</v>
      </c>
      <c r="F363" s="5" t="s">
        <v>147</v>
      </c>
      <c r="G363" s="5" t="s">
        <v>165</v>
      </c>
      <c r="H363" s="10">
        <v>17.030982915238198</v>
      </c>
      <c r="I363" s="10">
        <v>0</v>
      </c>
      <c r="J363" s="332">
        <v>17.030982915238198</v>
      </c>
      <c r="K363" s="10">
        <v>1.3821182118675461</v>
      </c>
      <c r="L363" s="10">
        <v>6.671216425849131</v>
      </c>
      <c r="M363" s="332">
        <v>8.053334637716677</v>
      </c>
      <c r="N363" s="10">
        <v>2.3122942262198767</v>
      </c>
      <c r="O363" s="10">
        <v>8.716977620115557</v>
      </c>
      <c r="P363" s="10">
        <v>3.2711763110679626</v>
      </c>
      <c r="Q363" s="10">
        <v>2.654910573024088</v>
      </c>
      <c r="R363" s="10">
        <v>6.929058840593788</v>
      </c>
      <c r="S363" s="10">
        <v>6.840770054110675</v>
      </c>
      <c r="T363" s="10">
        <v>16.33733423085564</v>
      </c>
      <c r="U363" s="10">
        <v>1.9205251710510394</v>
      </c>
      <c r="V363" s="332">
        <v>48.98304702703862</v>
      </c>
      <c r="W363" s="332">
        <v>74.0673645799935</v>
      </c>
      <c r="X363" s="10">
        <v>7.342091992424663</v>
      </c>
      <c r="Y363" s="327">
        <v>81.40945657241815</v>
      </c>
    </row>
    <row r="364" spans="1:25" ht="15">
      <c r="A364" s="7">
        <v>2017</v>
      </c>
      <c r="B364" s="5" t="s">
        <v>507</v>
      </c>
      <c r="C364" s="5" t="s">
        <v>145</v>
      </c>
      <c r="D364" s="5" t="s">
        <v>153</v>
      </c>
      <c r="E364" s="5" t="s">
        <v>296</v>
      </c>
      <c r="F364" s="5" t="s">
        <v>147</v>
      </c>
      <c r="G364" s="5" t="s">
        <v>166</v>
      </c>
      <c r="H364" s="10">
        <v>94.03610184125195</v>
      </c>
      <c r="I364" s="10">
        <v>0.489949511899798</v>
      </c>
      <c r="J364" s="332">
        <v>94.52605135315174</v>
      </c>
      <c r="K364" s="10">
        <v>3.980972434602322</v>
      </c>
      <c r="L364" s="10">
        <v>16.77878711842348</v>
      </c>
      <c r="M364" s="332">
        <v>20.759759553025802</v>
      </c>
      <c r="N364" s="10">
        <v>16.44284228810159</v>
      </c>
      <c r="O364" s="10">
        <v>28.94070448640022</v>
      </c>
      <c r="P364" s="10">
        <v>5.707450280809198</v>
      </c>
      <c r="Q364" s="10">
        <v>4.619069217520018</v>
      </c>
      <c r="R364" s="10">
        <v>10.114744757611627</v>
      </c>
      <c r="S364" s="10">
        <v>13.705587255941438</v>
      </c>
      <c r="T364" s="10">
        <v>21.913511367373058</v>
      </c>
      <c r="U364" s="10">
        <v>4.912656875467485</v>
      </c>
      <c r="V364" s="332">
        <v>106.35656652922465</v>
      </c>
      <c r="W364" s="332">
        <v>221.64237743540218</v>
      </c>
      <c r="X364" s="10">
        <v>22.14562027980295</v>
      </c>
      <c r="Y364" s="327">
        <v>243.78799771520514</v>
      </c>
    </row>
    <row r="365" spans="1:25" ht="15">
      <c r="A365" s="7">
        <v>2017</v>
      </c>
      <c r="B365" s="5" t="s">
        <v>507</v>
      </c>
      <c r="C365" s="5" t="s">
        <v>145</v>
      </c>
      <c r="D365" s="5" t="s">
        <v>155</v>
      </c>
      <c r="E365" s="5" t="s">
        <v>297</v>
      </c>
      <c r="F365" s="5" t="s">
        <v>147</v>
      </c>
      <c r="G365" s="5" t="s">
        <v>167</v>
      </c>
      <c r="H365" s="10">
        <v>66.95643808184509</v>
      </c>
      <c r="I365" s="10">
        <v>9.131254803045763</v>
      </c>
      <c r="J365" s="332">
        <v>76.08769288489086</v>
      </c>
      <c r="K365" s="10">
        <v>10.866198478481879</v>
      </c>
      <c r="L365" s="10">
        <v>12.581175485122747</v>
      </c>
      <c r="M365" s="332">
        <v>23.447373963604626</v>
      </c>
      <c r="N365" s="10">
        <v>7.151850384324344</v>
      </c>
      <c r="O365" s="10">
        <v>37.23929517205001</v>
      </c>
      <c r="P365" s="10">
        <v>7.600939644298975</v>
      </c>
      <c r="Q365" s="10">
        <v>8.369096332555051</v>
      </c>
      <c r="R365" s="10">
        <v>27.5180683235936</v>
      </c>
      <c r="S365" s="10">
        <v>21.21311025316616</v>
      </c>
      <c r="T365" s="10">
        <v>36.47157210301179</v>
      </c>
      <c r="U365" s="10">
        <v>8.407528162871417</v>
      </c>
      <c r="V365" s="332">
        <v>153.97146037587135</v>
      </c>
      <c r="W365" s="332">
        <v>253.50652722436683</v>
      </c>
      <c r="X365" s="10">
        <v>25.184864497501163</v>
      </c>
      <c r="Y365" s="327">
        <v>278.691391721868</v>
      </c>
    </row>
    <row r="366" spans="1:25" ht="15">
      <c r="A366" s="7">
        <v>2017</v>
      </c>
      <c r="B366" s="5" t="s">
        <v>507</v>
      </c>
      <c r="C366" s="5" t="s">
        <v>145</v>
      </c>
      <c r="D366" s="5" t="s">
        <v>155</v>
      </c>
      <c r="E366" s="5" t="s">
        <v>298</v>
      </c>
      <c r="F366" s="5" t="s">
        <v>147</v>
      </c>
      <c r="G366" s="5" t="s">
        <v>168</v>
      </c>
      <c r="H366" s="10">
        <v>61.226690414207006</v>
      </c>
      <c r="I366" s="10">
        <v>0</v>
      </c>
      <c r="J366" s="332">
        <v>61.226690414207006</v>
      </c>
      <c r="K366" s="10">
        <v>6.071790328366792</v>
      </c>
      <c r="L366" s="10">
        <v>11.963321985975945</v>
      </c>
      <c r="M366" s="332">
        <v>18.035112314342737</v>
      </c>
      <c r="N366" s="10">
        <v>5.4256997650375025</v>
      </c>
      <c r="O366" s="10">
        <v>23.639794913611677</v>
      </c>
      <c r="P366" s="10">
        <v>4.859135526372905</v>
      </c>
      <c r="Q366" s="10">
        <v>5.749967562674028</v>
      </c>
      <c r="R366" s="10">
        <v>15.730755606283543</v>
      </c>
      <c r="S366" s="10">
        <v>15.221201092039104</v>
      </c>
      <c r="T366" s="10">
        <v>30.624606197034712</v>
      </c>
      <c r="U366" s="10">
        <v>5.28993833714445</v>
      </c>
      <c r="V366" s="332">
        <v>106.54109900019792</v>
      </c>
      <c r="W366" s="332">
        <v>185.80290172874766</v>
      </c>
      <c r="X366" s="10">
        <v>18.480926061078943</v>
      </c>
      <c r="Y366" s="327">
        <v>204.2838277898266</v>
      </c>
    </row>
    <row r="367" spans="1:25" ht="15">
      <c r="A367" s="7">
        <v>2017</v>
      </c>
      <c r="B367" s="5" t="s">
        <v>507</v>
      </c>
      <c r="C367" s="5" t="s">
        <v>145</v>
      </c>
      <c r="D367" s="5" t="s">
        <v>155</v>
      </c>
      <c r="E367" s="5" t="s">
        <v>299</v>
      </c>
      <c r="F367" s="5" t="s">
        <v>147</v>
      </c>
      <c r="G367" s="5" t="s">
        <v>169</v>
      </c>
      <c r="H367" s="10">
        <v>34.96230289282921</v>
      </c>
      <c r="I367" s="10">
        <v>0</v>
      </c>
      <c r="J367" s="332">
        <v>34.96230289282921</v>
      </c>
      <c r="K367" s="10">
        <v>1.2741156276983552</v>
      </c>
      <c r="L367" s="10">
        <v>7.91151777060325</v>
      </c>
      <c r="M367" s="332">
        <v>9.185633398301604</v>
      </c>
      <c r="N367" s="10">
        <v>2.8978374554468256</v>
      </c>
      <c r="O367" s="10">
        <v>14.206094919086038</v>
      </c>
      <c r="P367" s="10">
        <v>2.690060903302126</v>
      </c>
      <c r="Q367" s="10">
        <v>2.406602557729407</v>
      </c>
      <c r="R367" s="10">
        <v>6.172268832251817</v>
      </c>
      <c r="S367" s="10">
        <v>8.462021682115454</v>
      </c>
      <c r="T367" s="10">
        <v>14.995341731331303</v>
      </c>
      <c r="U367" s="10">
        <v>2.122152733155434</v>
      </c>
      <c r="V367" s="332">
        <v>53.9523808144184</v>
      </c>
      <c r="W367" s="332">
        <v>98.10031710554921</v>
      </c>
      <c r="X367" s="10">
        <v>9.780529700611131</v>
      </c>
      <c r="Y367" s="327">
        <v>107.88084680616033</v>
      </c>
    </row>
    <row r="368" spans="1:25" ht="15">
      <c r="A368" s="7">
        <v>2017</v>
      </c>
      <c r="B368" s="5" t="s">
        <v>507</v>
      </c>
      <c r="C368" s="5" t="s">
        <v>145</v>
      </c>
      <c r="D368" s="5" t="s">
        <v>146</v>
      </c>
      <c r="E368" s="5" t="s">
        <v>300</v>
      </c>
      <c r="F368" s="5" t="s">
        <v>147</v>
      </c>
      <c r="G368" s="5" t="s">
        <v>170</v>
      </c>
      <c r="H368" s="10">
        <v>28.851398683161626</v>
      </c>
      <c r="I368" s="10">
        <v>1.3908520330626024</v>
      </c>
      <c r="J368" s="332">
        <v>30.24225071622423</v>
      </c>
      <c r="K368" s="10">
        <v>4.121899365414657</v>
      </c>
      <c r="L368" s="10">
        <v>5.299910757957113</v>
      </c>
      <c r="M368" s="332">
        <v>9.42181012337177</v>
      </c>
      <c r="N368" s="10">
        <v>3.3866496552361474</v>
      </c>
      <c r="O368" s="10">
        <v>20.3469699753735</v>
      </c>
      <c r="P368" s="10">
        <v>5.068265542440999</v>
      </c>
      <c r="Q368" s="10">
        <v>2.175307608569203</v>
      </c>
      <c r="R368" s="10">
        <v>8.1630450442822</v>
      </c>
      <c r="S368" s="10">
        <v>9.932332618950761</v>
      </c>
      <c r="T368" s="10">
        <v>19.08712763787745</v>
      </c>
      <c r="U368" s="10">
        <v>3.3045950136299753</v>
      </c>
      <c r="V368" s="332">
        <v>71.46429309636024</v>
      </c>
      <c r="W368" s="332">
        <v>111.12835393595624</v>
      </c>
      <c r="X368" s="10">
        <v>11.085895473316151</v>
      </c>
      <c r="Y368" s="327">
        <v>122.2142494092724</v>
      </c>
    </row>
    <row r="369" spans="1:25" ht="15">
      <c r="A369" s="7">
        <v>2017</v>
      </c>
      <c r="B369" s="5" t="s">
        <v>507</v>
      </c>
      <c r="C369" s="5" t="s">
        <v>145</v>
      </c>
      <c r="D369" s="5" t="s">
        <v>153</v>
      </c>
      <c r="E369" s="5" t="s">
        <v>301</v>
      </c>
      <c r="F369" s="5" t="s">
        <v>147</v>
      </c>
      <c r="G369" s="5" t="s">
        <v>171</v>
      </c>
      <c r="H369" s="10">
        <v>198.53070789739903</v>
      </c>
      <c r="I369" s="10">
        <v>1.3603731310696636</v>
      </c>
      <c r="J369" s="332">
        <v>199.89108102846868</v>
      </c>
      <c r="K369" s="10">
        <v>27.697419345383825</v>
      </c>
      <c r="L369" s="10">
        <v>20.0269974893011</v>
      </c>
      <c r="M369" s="332">
        <v>47.724416834684924</v>
      </c>
      <c r="N369" s="10">
        <v>10.864580721036033</v>
      </c>
      <c r="O369" s="10">
        <v>42.719754679349755</v>
      </c>
      <c r="P369" s="10">
        <v>10.106690793631708</v>
      </c>
      <c r="Q369" s="10">
        <v>11.0120303367624</v>
      </c>
      <c r="R369" s="10">
        <v>21.451691755727712</v>
      </c>
      <c r="S369" s="10">
        <v>29.469762419395803</v>
      </c>
      <c r="T369" s="10">
        <v>56.80087410581256</v>
      </c>
      <c r="U369" s="10">
        <v>9.584120208978922</v>
      </c>
      <c r="V369" s="332">
        <v>192.0095050206949</v>
      </c>
      <c r="W369" s="332">
        <v>439.6250028838485</v>
      </c>
      <c r="X369" s="10">
        <v>43.79599271835332</v>
      </c>
      <c r="Y369" s="327">
        <v>483.4209956022018</v>
      </c>
    </row>
    <row r="370" spans="1:25" ht="15">
      <c r="A370" s="7">
        <v>2017</v>
      </c>
      <c r="B370" s="5" t="s">
        <v>507</v>
      </c>
      <c r="C370" s="5" t="s">
        <v>145</v>
      </c>
      <c r="D370" s="5" t="s">
        <v>155</v>
      </c>
      <c r="E370" s="5" t="s">
        <v>302</v>
      </c>
      <c r="F370" s="5" t="s">
        <v>147</v>
      </c>
      <c r="G370" s="5" t="s">
        <v>172</v>
      </c>
      <c r="H370" s="10">
        <v>42.18251070236111</v>
      </c>
      <c r="I370" s="10">
        <v>2.2087413716992965</v>
      </c>
      <c r="J370" s="332">
        <v>44.391252074060404</v>
      </c>
      <c r="K370" s="10">
        <v>2.0916463593042502</v>
      </c>
      <c r="L370" s="10">
        <v>7.543531314826865</v>
      </c>
      <c r="M370" s="332">
        <v>9.635177674131114</v>
      </c>
      <c r="N370" s="10">
        <v>2.139560002530947</v>
      </c>
      <c r="O370" s="10">
        <v>9.742385842192917</v>
      </c>
      <c r="P370" s="10">
        <v>2.7546969480204955</v>
      </c>
      <c r="Q370" s="10">
        <v>2.0740429156542968</v>
      </c>
      <c r="R370" s="10">
        <v>8.229983033402048</v>
      </c>
      <c r="S370" s="10">
        <v>7.881369639048238</v>
      </c>
      <c r="T370" s="10">
        <v>13.811626104906205</v>
      </c>
      <c r="U370" s="10">
        <v>2.719332152273322</v>
      </c>
      <c r="V370" s="332">
        <v>49.35299663802847</v>
      </c>
      <c r="W370" s="332">
        <v>103.37942638621999</v>
      </c>
      <c r="X370" s="10">
        <v>10.294504731791275</v>
      </c>
      <c r="Y370" s="327">
        <v>113.67393111801127</v>
      </c>
    </row>
    <row r="371" spans="1:25" ht="15">
      <c r="A371" s="7">
        <v>2017</v>
      </c>
      <c r="B371" s="5" t="s">
        <v>507</v>
      </c>
      <c r="C371" s="5" t="s">
        <v>145</v>
      </c>
      <c r="D371" s="5" t="s">
        <v>146</v>
      </c>
      <c r="E371" s="5" t="s">
        <v>303</v>
      </c>
      <c r="F371" s="5" t="s">
        <v>147</v>
      </c>
      <c r="G371" s="5" t="s">
        <v>173</v>
      </c>
      <c r="H371" s="10">
        <v>41.329688239671235</v>
      </c>
      <c r="I371" s="10">
        <v>1.4303337046681932</v>
      </c>
      <c r="J371" s="332">
        <v>42.76002194433943</v>
      </c>
      <c r="K371" s="10">
        <v>5.66413946507466</v>
      </c>
      <c r="L371" s="10">
        <v>9.326633792650243</v>
      </c>
      <c r="M371" s="332">
        <v>14.990773257724904</v>
      </c>
      <c r="N371" s="10">
        <v>5.841665622001234</v>
      </c>
      <c r="O371" s="10">
        <v>25.77567953169824</v>
      </c>
      <c r="P371" s="10">
        <v>3.868877297931502</v>
      </c>
      <c r="Q371" s="10">
        <v>3.926818592576906</v>
      </c>
      <c r="R371" s="10">
        <v>14.601610060158754</v>
      </c>
      <c r="S371" s="10">
        <v>14.041476167856462</v>
      </c>
      <c r="T371" s="10">
        <v>23.7781474013051</v>
      </c>
      <c r="U371" s="10">
        <v>4.305121270489879</v>
      </c>
      <c r="V371" s="332">
        <v>96.13939594401809</v>
      </c>
      <c r="W371" s="332">
        <v>153.89019114608243</v>
      </c>
      <c r="X371" s="10">
        <v>15.312266245020094</v>
      </c>
      <c r="Y371" s="327">
        <v>169.2024573911025</v>
      </c>
    </row>
    <row r="372" spans="1:25" ht="15">
      <c r="A372" s="7">
        <v>2017</v>
      </c>
      <c r="B372" s="5" t="s">
        <v>507</v>
      </c>
      <c r="C372" s="5" t="s">
        <v>174</v>
      </c>
      <c r="D372" s="5" t="s">
        <v>175</v>
      </c>
      <c r="E372" s="5" t="s">
        <v>304</v>
      </c>
      <c r="F372" s="5" t="s">
        <v>176</v>
      </c>
      <c r="G372" s="5" t="s">
        <v>177</v>
      </c>
      <c r="H372" s="10">
        <v>488.8369240046847</v>
      </c>
      <c r="I372" s="10">
        <v>3.3443069494550595</v>
      </c>
      <c r="J372" s="332">
        <v>492.1812309541398</v>
      </c>
      <c r="K372" s="10">
        <v>83.7450462243111</v>
      </c>
      <c r="L372" s="10">
        <v>168.53381104907064</v>
      </c>
      <c r="M372" s="332">
        <v>252.27885727338173</v>
      </c>
      <c r="N372" s="10">
        <v>66.2762864213791</v>
      </c>
      <c r="O372" s="10">
        <v>486.2000209919705</v>
      </c>
      <c r="P372" s="10">
        <v>51.83514738041559</v>
      </c>
      <c r="Q372" s="10">
        <v>62.05485936557417</v>
      </c>
      <c r="R372" s="10">
        <v>110.98150863476575</v>
      </c>
      <c r="S372" s="10">
        <v>168.11088323255444</v>
      </c>
      <c r="T372" s="10">
        <v>250.98840719414304</v>
      </c>
      <c r="U372" s="10">
        <v>34.27837224995221</v>
      </c>
      <c r="V372" s="332">
        <v>1230.7254854707548</v>
      </c>
      <c r="W372" s="332">
        <v>1975.1855736982761</v>
      </c>
      <c r="X372" s="10">
        <v>196.5671472116233</v>
      </c>
      <c r="Y372" s="327">
        <v>2171.7527209098994</v>
      </c>
    </row>
    <row r="373" spans="1:25" ht="15">
      <c r="A373" s="7">
        <v>2017</v>
      </c>
      <c r="B373" s="5" t="s">
        <v>507</v>
      </c>
      <c r="C373" s="5" t="s">
        <v>174</v>
      </c>
      <c r="D373" s="5" t="s">
        <v>178</v>
      </c>
      <c r="E373" s="5" t="s">
        <v>305</v>
      </c>
      <c r="F373" s="5" t="s">
        <v>176</v>
      </c>
      <c r="G373" s="5" t="s">
        <v>179</v>
      </c>
      <c r="H373" s="10">
        <v>46.86776615260531</v>
      </c>
      <c r="I373" s="10">
        <v>0</v>
      </c>
      <c r="J373" s="332">
        <v>46.86776615260531</v>
      </c>
      <c r="K373" s="10">
        <v>1.5536469294784012</v>
      </c>
      <c r="L373" s="10">
        <v>21.984527100942422</v>
      </c>
      <c r="M373" s="332">
        <v>23.538174030420823</v>
      </c>
      <c r="N373" s="10">
        <v>8.397337311635292</v>
      </c>
      <c r="O373" s="10">
        <v>25.67337140335274</v>
      </c>
      <c r="P373" s="10">
        <v>16.006695252026475</v>
      </c>
      <c r="Q373" s="10">
        <v>8.637513320926391</v>
      </c>
      <c r="R373" s="10">
        <v>15.57479492111005</v>
      </c>
      <c r="S373" s="10">
        <v>24.572243561394956</v>
      </c>
      <c r="T373" s="10">
        <v>69.85799401167807</v>
      </c>
      <c r="U373" s="10">
        <v>9.49316130827302</v>
      </c>
      <c r="V373" s="332">
        <v>178.213111090397</v>
      </c>
      <c r="W373" s="332">
        <v>248.61905127342317</v>
      </c>
      <c r="X373" s="10">
        <v>24.668982753582572</v>
      </c>
      <c r="Y373" s="327">
        <v>273.2880340270057</v>
      </c>
    </row>
    <row r="374" spans="1:25" ht="15">
      <c r="A374" s="7">
        <v>2017</v>
      </c>
      <c r="B374" s="5" t="s">
        <v>507</v>
      </c>
      <c r="C374" s="5" t="s">
        <v>174</v>
      </c>
      <c r="D374" s="5" t="s">
        <v>175</v>
      </c>
      <c r="E374" s="5" t="s">
        <v>306</v>
      </c>
      <c r="F374" s="5" t="s">
        <v>176</v>
      </c>
      <c r="G374" s="5" t="s">
        <v>180</v>
      </c>
      <c r="H374" s="10">
        <v>485.1438574845462</v>
      </c>
      <c r="I374" s="10">
        <v>2.879549203003576</v>
      </c>
      <c r="J374" s="332">
        <v>488.02340668754977</v>
      </c>
      <c r="K374" s="10">
        <v>23.60275540167296</v>
      </c>
      <c r="L374" s="10">
        <v>60.41278724739059</v>
      </c>
      <c r="M374" s="332">
        <v>84.01554264906355</v>
      </c>
      <c r="N374" s="10">
        <v>18.841188614738517</v>
      </c>
      <c r="O374" s="10">
        <v>122.029406235993</v>
      </c>
      <c r="P374" s="10">
        <v>16.763663684665133</v>
      </c>
      <c r="Q374" s="10">
        <v>12.249545429422211</v>
      </c>
      <c r="R374" s="10">
        <v>25.52677570548689</v>
      </c>
      <c r="S374" s="10">
        <v>48.59187301482642</v>
      </c>
      <c r="T374" s="10">
        <v>66.87545422594856</v>
      </c>
      <c r="U374" s="10">
        <v>12.207709148752294</v>
      </c>
      <c r="V374" s="332">
        <v>323.08561605983306</v>
      </c>
      <c r="W374" s="332">
        <v>895.1245653964463</v>
      </c>
      <c r="X374" s="10">
        <v>89.65120225540103</v>
      </c>
      <c r="Y374" s="327">
        <v>984.7757676518473</v>
      </c>
    </row>
    <row r="375" spans="1:25" ht="15">
      <c r="A375" s="7">
        <v>2017</v>
      </c>
      <c r="B375" s="5" t="s">
        <v>507</v>
      </c>
      <c r="C375" s="5" t="s">
        <v>174</v>
      </c>
      <c r="D375" s="5" t="s">
        <v>175</v>
      </c>
      <c r="E375" s="5" t="s">
        <v>307</v>
      </c>
      <c r="F375" s="5" t="s">
        <v>176</v>
      </c>
      <c r="G375" s="5" t="s">
        <v>181</v>
      </c>
      <c r="H375" s="10">
        <v>258.07982606837896</v>
      </c>
      <c r="I375" s="10">
        <v>1.9294370025171794</v>
      </c>
      <c r="J375" s="332">
        <v>260.00926307089617</v>
      </c>
      <c r="K375" s="10">
        <v>26.346847348813448</v>
      </c>
      <c r="L375" s="10">
        <v>43.57935777535311</v>
      </c>
      <c r="M375" s="332">
        <v>69.92620512416656</v>
      </c>
      <c r="N375" s="10">
        <v>23.16760823291168</v>
      </c>
      <c r="O375" s="10">
        <v>149.62171246593698</v>
      </c>
      <c r="P375" s="10">
        <v>15.630812967912718</v>
      </c>
      <c r="Q375" s="10">
        <v>21.319116816559387</v>
      </c>
      <c r="R375" s="10">
        <v>34.87672755059035</v>
      </c>
      <c r="S375" s="10">
        <v>55.514074425705076</v>
      </c>
      <c r="T375" s="10">
        <v>88.251468998158</v>
      </c>
      <c r="U375" s="10">
        <v>14.254077392829327</v>
      </c>
      <c r="V375" s="332">
        <v>402.6355988506035</v>
      </c>
      <c r="W375" s="332">
        <v>732.5710670456663</v>
      </c>
      <c r="X375" s="10">
        <v>73.17539256958364</v>
      </c>
      <c r="Y375" s="327">
        <v>805.7464596152499</v>
      </c>
    </row>
    <row r="376" spans="1:25" ht="15">
      <c r="A376" s="7">
        <v>2017</v>
      </c>
      <c r="B376" s="5" t="s">
        <v>507</v>
      </c>
      <c r="C376" s="5" t="s">
        <v>174</v>
      </c>
      <c r="D376" s="5" t="s">
        <v>182</v>
      </c>
      <c r="E376" s="5" t="s">
        <v>308</v>
      </c>
      <c r="F376" s="5" t="s">
        <v>176</v>
      </c>
      <c r="G376" s="5" t="s">
        <v>183</v>
      </c>
      <c r="H376" s="10">
        <v>0.7691954049171685</v>
      </c>
      <c r="I376" s="10">
        <v>0</v>
      </c>
      <c r="J376" s="332">
        <v>0.7691954049171685</v>
      </c>
      <c r="K376" s="10">
        <v>0.37778023801710753</v>
      </c>
      <c r="L376" s="10">
        <v>2.7582374941505594</v>
      </c>
      <c r="M376" s="332">
        <v>3.1360177321676668</v>
      </c>
      <c r="N376" s="10">
        <v>0.7310349839501545</v>
      </c>
      <c r="O376" s="10">
        <v>1.8564522108336032</v>
      </c>
      <c r="P376" s="10">
        <v>13.265047953009752</v>
      </c>
      <c r="Q376" s="10">
        <v>0.5656184893203952</v>
      </c>
      <c r="R376" s="10">
        <v>1.5104628800600863</v>
      </c>
      <c r="S376" s="10">
        <v>2.9028498183718643</v>
      </c>
      <c r="T376" s="10">
        <v>9.063018734009194</v>
      </c>
      <c r="U376" s="10">
        <v>0.5720738727581055</v>
      </c>
      <c r="V376" s="332">
        <v>30.466558942313156</v>
      </c>
      <c r="W376" s="332">
        <v>34.37177207939799</v>
      </c>
      <c r="X376" s="10">
        <v>3.4136093720826217</v>
      </c>
      <c r="Y376" s="327">
        <v>37.78538145148062</v>
      </c>
    </row>
    <row r="377" spans="1:25" ht="15">
      <c r="A377" s="7">
        <v>2017</v>
      </c>
      <c r="B377" s="5" t="s">
        <v>507</v>
      </c>
      <c r="C377" s="5" t="s">
        <v>174</v>
      </c>
      <c r="D377" s="5" t="s">
        <v>175</v>
      </c>
      <c r="E377" s="5" t="s">
        <v>309</v>
      </c>
      <c r="F377" s="5" t="s">
        <v>176</v>
      </c>
      <c r="G377" s="5" t="s">
        <v>184</v>
      </c>
      <c r="H377" s="10">
        <v>20.548069224196013</v>
      </c>
      <c r="I377" s="10">
        <v>23.55985959138792</v>
      </c>
      <c r="J377" s="332">
        <v>44.10792881558393</v>
      </c>
      <c r="K377" s="10">
        <v>1.5990721985556042</v>
      </c>
      <c r="L377" s="10">
        <v>11.179805501909998</v>
      </c>
      <c r="M377" s="332">
        <v>12.778877700465602</v>
      </c>
      <c r="N377" s="10">
        <v>6.94136060925552</v>
      </c>
      <c r="O377" s="10">
        <v>20.00125459405349</v>
      </c>
      <c r="P377" s="10">
        <v>5.079559488535525</v>
      </c>
      <c r="Q377" s="10">
        <v>4.128477294659602</v>
      </c>
      <c r="R377" s="10">
        <v>8.151958390039162</v>
      </c>
      <c r="S377" s="10">
        <v>14.533835383093143</v>
      </c>
      <c r="T377" s="10">
        <v>32.92572674698619</v>
      </c>
      <c r="U377" s="10">
        <v>2.7304631847987757</v>
      </c>
      <c r="V377" s="332">
        <v>94.49263569142141</v>
      </c>
      <c r="W377" s="332">
        <v>151.37944220747096</v>
      </c>
      <c r="X377" s="10">
        <v>15.033963705775372</v>
      </c>
      <c r="Y377" s="327">
        <v>166.41340591324632</v>
      </c>
    </row>
    <row r="378" spans="1:25" ht="15">
      <c r="A378" s="7">
        <v>2017</v>
      </c>
      <c r="B378" s="5" t="s">
        <v>507</v>
      </c>
      <c r="C378" s="5" t="s">
        <v>174</v>
      </c>
      <c r="D378" s="5" t="s">
        <v>178</v>
      </c>
      <c r="E378" s="5" t="s">
        <v>310</v>
      </c>
      <c r="F378" s="5" t="s">
        <v>176</v>
      </c>
      <c r="G378" s="5" t="s">
        <v>185</v>
      </c>
      <c r="H378" s="10">
        <v>84.38546432134021</v>
      </c>
      <c r="I378" s="10">
        <v>0.9192958070938192</v>
      </c>
      <c r="J378" s="332">
        <v>85.30476012843403</v>
      </c>
      <c r="K378" s="10">
        <v>2.430550231070571</v>
      </c>
      <c r="L378" s="10">
        <v>36.32027303828969</v>
      </c>
      <c r="M378" s="332">
        <v>38.75082326936026</v>
      </c>
      <c r="N378" s="10">
        <v>23.627674272453724</v>
      </c>
      <c r="O378" s="10">
        <v>77.14442209371457</v>
      </c>
      <c r="P378" s="10">
        <v>12.328997492206673</v>
      </c>
      <c r="Q378" s="10">
        <v>11.220848699423785</v>
      </c>
      <c r="R378" s="10">
        <v>21.654814982746196</v>
      </c>
      <c r="S378" s="10">
        <v>37.715874463621326</v>
      </c>
      <c r="T378" s="10">
        <v>88.70454954220075</v>
      </c>
      <c r="U378" s="10">
        <v>10.742572459349313</v>
      </c>
      <c r="V378" s="332">
        <v>283.1397540057163</v>
      </c>
      <c r="W378" s="332">
        <v>407.1953374035106</v>
      </c>
      <c r="X378" s="10">
        <v>40.56964020198743</v>
      </c>
      <c r="Y378" s="327">
        <v>447.7649776054981</v>
      </c>
    </row>
    <row r="379" spans="1:25" ht="15">
      <c r="A379" s="7">
        <v>2017</v>
      </c>
      <c r="B379" s="5" t="s">
        <v>507</v>
      </c>
      <c r="C379" s="5" t="s">
        <v>174</v>
      </c>
      <c r="D379" s="5" t="s">
        <v>178</v>
      </c>
      <c r="E379" s="5" t="s">
        <v>311</v>
      </c>
      <c r="F379" s="5" t="s">
        <v>176</v>
      </c>
      <c r="G379" s="5" t="s">
        <v>186</v>
      </c>
      <c r="H379" s="10">
        <v>44.09104512762085</v>
      </c>
      <c r="I379" s="10">
        <v>0.23078352993318088</v>
      </c>
      <c r="J379" s="332">
        <v>44.321828657554036</v>
      </c>
      <c r="K379" s="10">
        <v>1.4051156717901792</v>
      </c>
      <c r="L379" s="10">
        <v>14.27994940579894</v>
      </c>
      <c r="M379" s="332">
        <v>15.685065077589119</v>
      </c>
      <c r="N379" s="10">
        <v>8.939757680117523</v>
      </c>
      <c r="O379" s="10">
        <v>23.248558837930116</v>
      </c>
      <c r="P379" s="10">
        <v>6.550914270378202</v>
      </c>
      <c r="Q379" s="10">
        <v>5.241651883756751</v>
      </c>
      <c r="R379" s="10">
        <v>5.931064167539855</v>
      </c>
      <c r="S379" s="10">
        <v>15.531997170278979</v>
      </c>
      <c r="T379" s="10">
        <v>39.00561703985781</v>
      </c>
      <c r="U379" s="10">
        <v>3.9546424071722432</v>
      </c>
      <c r="V379" s="332">
        <v>108.40420345703149</v>
      </c>
      <c r="W379" s="332">
        <v>168.41109719217462</v>
      </c>
      <c r="X379" s="10">
        <v>16.77508746070147</v>
      </c>
      <c r="Y379" s="327">
        <v>185.18618465287608</v>
      </c>
    </row>
    <row r="380" spans="1:25" ht="15">
      <c r="A380" s="7">
        <v>2017</v>
      </c>
      <c r="B380" s="5" t="s">
        <v>507</v>
      </c>
      <c r="C380" s="5" t="s">
        <v>174</v>
      </c>
      <c r="D380" s="5" t="s">
        <v>178</v>
      </c>
      <c r="E380" s="5" t="s">
        <v>312</v>
      </c>
      <c r="F380" s="5" t="s">
        <v>176</v>
      </c>
      <c r="G380" s="5" t="s">
        <v>187</v>
      </c>
      <c r="H380" s="10">
        <v>49.30168471935889</v>
      </c>
      <c r="I380" s="10">
        <v>0</v>
      </c>
      <c r="J380" s="332">
        <v>49.30168471935889</v>
      </c>
      <c r="K380" s="10">
        <v>1.8332265819462548</v>
      </c>
      <c r="L380" s="10">
        <v>20.41746235652672</v>
      </c>
      <c r="M380" s="332">
        <v>22.250688938472976</v>
      </c>
      <c r="N380" s="10">
        <v>9.983645777479195</v>
      </c>
      <c r="O380" s="10">
        <v>34.59541887971677</v>
      </c>
      <c r="P380" s="10">
        <v>10.211037809778</v>
      </c>
      <c r="Q380" s="10">
        <v>7.932416494249854</v>
      </c>
      <c r="R380" s="10">
        <v>12.681316594762265</v>
      </c>
      <c r="S380" s="10">
        <v>23.01633539593435</v>
      </c>
      <c r="T380" s="10">
        <v>64.31495861304417</v>
      </c>
      <c r="U380" s="10">
        <v>5.835045574547219</v>
      </c>
      <c r="V380" s="332">
        <v>168.57017513951183</v>
      </c>
      <c r="W380" s="332">
        <v>240.1225487973437</v>
      </c>
      <c r="X380" s="10">
        <v>23.885402814929556</v>
      </c>
      <c r="Y380" s="327">
        <v>264.00795161227325</v>
      </c>
    </row>
    <row r="381" spans="1:25" ht="15">
      <c r="A381" s="7">
        <v>2017</v>
      </c>
      <c r="B381" s="5" t="s">
        <v>507</v>
      </c>
      <c r="C381" s="5" t="s">
        <v>174</v>
      </c>
      <c r="D381" s="5" t="s">
        <v>175</v>
      </c>
      <c r="E381" s="5" t="s">
        <v>313</v>
      </c>
      <c r="F381" s="5" t="s">
        <v>176</v>
      </c>
      <c r="G381" s="5" t="s">
        <v>188</v>
      </c>
      <c r="H381" s="10">
        <v>630.1106766368757</v>
      </c>
      <c r="I381" s="10">
        <v>3.9348908263401086</v>
      </c>
      <c r="J381" s="332">
        <v>634.0455674632158</v>
      </c>
      <c r="K381" s="10">
        <v>26.28025458328709</v>
      </c>
      <c r="L381" s="10">
        <v>148.97721400661442</v>
      </c>
      <c r="M381" s="332">
        <v>175.25746858990152</v>
      </c>
      <c r="N381" s="10">
        <v>51.928753699137076</v>
      </c>
      <c r="O381" s="10">
        <v>239.07518833933702</v>
      </c>
      <c r="P381" s="10">
        <v>36.35750227126613</v>
      </c>
      <c r="Q381" s="10">
        <v>45.463774900741875</v>
      </c>
      <c r="R381" s="10">
        <v>75.63242098058267</v>
      </c>
      <c r="S381" s="10">
        <v>158.26446861820907</v>
      </c>
      <c r="T381" s="10">
        <v>402.8432678197275</v>
      </c>
      <c r="U381" s="10">
        <v>35.32523613174444</v>
      </c>
      <c r="V381" s="332">
        <v>1044.8906127607459</v>
      </c>
      <c r="W381" s="332">
        <v>1854.193648813863</v>
      </c>
      <c r="X381" s="10">
        <v>184.84165778842709</v>
      </c>
      <c r="Y381" s="327">
        <v>2039.0353066022901</v>
      </c>
    </row>
    <row r="382" spans="1:25" ht="15.75" thickBot="1">
      <c r="A382" s="11">
        <v>2017</v>
      </c>
      <c r="B382" s="6" t="s">
        <v>507</v>
      </c>
      <c r="C382" s="6" t="s">
        <v>174</v>
      </c>
      <c r="D382" s="6" t="s">
        <v>182</v>
      </c>
      <c r="E382" s="6" t="s">
        <v>314</v>
      </c>
      <c r="F382" s="6" t="s">
        <v>176</v>
      </c>
      <c r="G382" s="6" t="s">
        <v>189</v>
      </c>
      <c r="H382" s="12">
        <v>9.544700206857687</v>
      </c>
      <c r="I382" s="12">
        <v>0</v>
      </c>
      <c r="J382" s="347">
        <v>9.544700206857687</v>
      </c>
      <c r="K382" s="12">
        <v>0</v>
      </c>
      <c r="L382" s="12">
        <v>5.049303895880121</v>
      </c>
      <c r="M382" s="347">
        <v>5.049303895880121</v>
      </c>
      <c r="N382" s="12">
        <v>2.1998770350258328</v>
      </c>
      <c r="O382" s="12">
        <v>5.490791113739651</v>
      </c>
      <c r="P382" s="12">
        <v>2.599750983319522</v>
      </c>
      <c r="Q382" s="12">
        <v>1.7174457457488086</v>
      </c>
      <c r="R382" s="12">
        <v>3.9817341168838856</v>
      </c>
      <c r="S382" s="12">
        <v>5.596533657885055</v>
      </c>
      <c r="T382" s="12">
        <v>17.223703835976174</v>
      </c>
      <c r="U382" s="12">
        <v>1.9435925200616855</v>
      </c>
      <c r="V382" s="347">
        <v>40.75342900864061</v>
      </c>
      <c r="W382" s="347">
        <v>55.34743311137842</v>
      </c>
      <c r="X382" s="12">
        <v>5.492068285736656</v>
      </c>
      <c r="Y382" s="328">
        <v>60.83950139711508</v>
      </c>
    </row>
    <row r="383" spans="1:25" ht="15.75" thickBot="1">
      <c r="A383" s="356">
        <v>2018</v>
      </c>
      <c r="B383" s="357" t="s">
        <v>507</v>
      </c>
      <c r="C383" s="357"/>
      <c r="D383" s="357"/>
      <c r="E383" s="357"/>
      <c r="F383" s="357"/>
      <c r="G383" s="357" t="s">
        <v>508</v>
      </c>
      <c r="H383" s="358">
        <v>6677.5499606925805</v>
      </c>
      <c r="I383" s="358">
        <v>2200.335305030559</v>
      </c>
      <c r="J383" s="358">
        <v>8877.88526572314</v>
      </c>
      <c r="K383" s="358">
        <v>20196.507781624732</v>
      </c>
      <c r="L383" s="358">
        <v>10345.762322145165</v>
      </c>
      <c r="M383" s="358">
        <v>30542.270103769897</v>
      </c>
      <c r="N383" s="358">
        <v>5288.699008380693</v>
      </c>
      <c r="O383" s="358">
        <v>20217.535150336647</v>
      </c>
      <c r="P383" s="358">
        <v>3582.195171146555</v>
      </c>
      <c r="Q383" s="358">
        <v>6236.578043359972</v>
      </c>
      <c r="R383" s="358">
        <v>11097.039185516975</v>
      </c>
      <c r="S383" s="358">
        <v>11079.518612117246</v>
      </c>
      <c r="T383" s="358">
        <v>14161.509251665897</v>
      </c>
      <c r="U383" s="358">
        <v>2979.508224440612</v>
      </c>
      <c r="V383" s="358">
        <v>74642.58264696458</v>
      </c>
      <c r="W383" s="358">
        <v>114062.73801645762</v>
      </c>
      <c r="X383" s="358">
        <v>11114.375749816085</v>
      </c>
      <c r="Y383" s="359">
        <v>125172.9567513896</v>
      </c>
    </row>
    <row r="384" spans="1:25" ht="15">
      <c r="A384" s="8">
        <v>2018</v>
      </c>
      <c r="B384" s="4" t="s">
        <v>507</v>
      </c>
      <c r="C384" s="4" t="s">
        <v>22</v>
      </c>
      <c r="D384" s="4" t="s">
        <v>23</v>
      </c>
      <c r="E384" s="4" t="s">
        <v>190</v>
      </c>
      <c r="F384" s="4" t="s">
        <v>24</v>
      </c>
      <c r="G384" s="4" t="s">
        <v>25</v>
      </c>
      <c r="H384" s="9">
        <v>131.50498283534392</v>
      </c>
      <c r="I384" s="9">
        <v>4.519264356363316</v>
      </c>
      <c r="J384" s="330">
        <v>136.02424719170725</v>
      </c>
      <c r="K384" s="9">
        <v>7361.807268569963</v>
      </c>
      <c r="L384" s="9">
        <v>4853.426975926736</v>
      </c>
      <c r="M384" s="330">
        <v>12215.2342444967</v>
      </c>
      <c r="N384" s="9">
        <v>1754.5888839522165</v>
      </c>
      <c r="O384" s="9">
        <v>9612.98357101473</v>
      </c>
      <c r="P384" s="9">
        <v>1606.4131181509417</v>
      </c>
      <c r="Q384" s="9">
        <v>4649.506177248767</v>
      </c>
      <c r="R384" s="9">
        <v>5569.958376491024</v>
      </c>
      <c r="S384" s="9">
        <v>5258.380218798329</v>
      </c>
      <c r="T384" s="9">
        <v>6762.814067118325</v>
      </c>
      <c r="U384" s="9">
        <v>1356.2739361957988</v>
      </c>
      <c r="V384" s="330">
        <v>36570.91834897013</v>
      </c>
      <c r="W384" s="330">
        <v>48922.17684065854</v>
      </c>
      <c r="X384" s="9">
        <v>4749.078071865186</v>
      </c>
      <c r="Y384" s="326">
        <v>53671.25491252373</v>
      </c>
    </row>
    <row r="385" spans="1:25" ht="15">
      <c r="A385" s="7">
        <v>2018</v>
      </c>
      <c r="B385" s="5" t="s">
        <v>507</v>
      </c>
      <c r="C385" s="5" t="s">
        <v>22</v>
      </c>
      <c r="D385" s="5" t="s">
        <v>26</v>
      </c>
      <c r="E385" s="5" t="s">
        <v>191</v>
      </c>
      <c r="F385" s="5" t="s">
        <v>24</v>
      </c>
      <c r="G385" s="5" t="s">
        <v>27</v>
      </c>
      <c r="H385" s="10">
        <v>81.4603573839973</v>
      </c>
      <c r="I385" s="10">
        <v>3.92180939326837</v>
      </c>
      <c r="J385" s="332">
        <v>85.38216677726568</v>
      </c>
      <c r="K385" s="10">
        <v>329.85308887794474</v>
      </c>
      <c r="L385" s="10">
        <v>85.85807445306116</v>
      </c>
      <c r="M385" s="332">
        <v>415.7111633310059</v>
      </c>
      <c r="N385" s="10">
        <v>117.5013284778534</v>
      </c>
      <c r="O385" s="10">
        <v>73.87822892666144</v>
      </c>
      <c r="P385" s="10">
        <v>14.19827537316435</v>
      </c>
      <c r="Q385" s="10">
        <v>7.305683575693005</v>
      </c>
      <c r="R385" s="10">
        <v>43.744298655958964</v>
      </c>
      <c r="S385" s="10">
        <v>49.688092562467844</v>
      </c>
      <c r="T385" s="10">
        <v>39.403086417178294</v>
      </c>
      <c r="U385" s="10">
        <v>14.457269406358536</v>
      </c>
      <c r="V385" s="332">
        <v>360.1762633953358</v>
      </c>
      <c r="W385" s="332">
        <v>861.2695935036073</v>
      </c>
      <c r="X385" s="10">
        <v>82.56702002005395</v>
      </c>
      <c r="Y385" s="327">
        <v>943.8366135236613</v>
      </c>
    </row>
    <row r="386" spans="1:25" ht="15">
      <c r="A386" s="7">
        <v>2018</v>
      </c>
      <c r="B386" s="5" t="s">
        <v>507</v>
      </c>
      <c r="C386" s="5" t="s">
        <v>22</v>
      </c>
      <c r="D386" s="5" t="s">
        <v>26</v>
      </c>
      <c r="E386" s="5" t="s">
        <v>192</v>
      </c>
      <c r="F386" s="5" t="s">
        <v>24</v>
      </c>
      <c r="G386" s="5" t="s">
        <v>28</v>
      </c>
      <c r="H386" s="10">
        <v>26.324428959477004</v>
      </c>
      <c r="I386" s="10">
        <v>1.086302783357836</v>
      </c>
      <c r="J386" s="332">
        <v>27.41073174283484</v>
      </c>
      <c r="K386" s="10">
        <v>531.3755394023227</v>
      </c>
      <c r="L386" s="10">
        <v>528.5622977959628</v>
      </c>
      <c r="M386" s="332">
        <v>1059.9378371982855</v>
      </c>
      <c r="N386" s="10">
        <v>193.96978376194213</v>
      </c>
      <c r="O386" s="10">
        <v>1231.2013534351886</v>
      </c>
      <c r="P386" s="10">
        <v>250.45889153483554</v>
      </c>
      <c r="Q386" s="10">
        <v>173.1510586339787</v>
      </c>
      <c r="R386" s="10">
        <v>626.6805140768588</v>
      </c>
      <c r="S386" s="10">
        <v>521.3342744334097</v>
      </c>
      <c r="T386" s="10">
        <v>678.574021214613</v>
      </c>
      <c r="U386" s="10">
        <v>229.4041470039908</v>
      </c>
      <c r="V386" s="332">
        <v>3904.774044094817</v>
      </c>
      <c r="W386" s="332">
        <v>4992.122613035937</v>
      </c>
      <c r="X386" s="10">
        <v>488.6361669514123</v>
      </c>
      <c r="Y386" s="327">
        <v>5480.75877998735</v>
      </c>
    </row>
    <row r="387" spans="1:25" ht="15">
      <c r="A387" s="7">
        <v>2018</v>
      </c>
      <c r="B387" s="5" t="s">
        <v>507</v>
      </c>
      <c r="C387" s="5" t="s">
        <v>22</v>
      </c>
      <c r="D387" s="5" t="s">
        <v>29</v>
      </c>
      <c r="E387" s="5" t="s">
        <v>193</v>
      </c>
      <c r="F387" s="5" t="s">
        <v>24</v>
      </c>
      <c r="G387" s="5" t="s">
        <v>30</v>
      </c>
      <c r="H387" s="10">
        <v>50.02977096088206</v>
      </c>
      <c r="I387" s="10">
        <v>0</v>
      </c>
      <c r="J387" s="332">
        <v>50.02977096088206</v>
      </c>
      <c r="K387" s="10">
        <v>235.99322084924773</v>
      </c>
      <c r="L387" s="10">
        <v>72.30030226696555</v>
      </c>
      <c r="M387" s="332">
        <v>308.2935231162133</v>
      </c>
      <c r="N387" s="10">
        <v>26.410003963035795</v>
      </c>
      <c r="O387" s="10">
        <v>239.40328339898727</v>
      </c>
      <c r="P387" s="10">
        <v>33.57880496300894</v>
      </c>
      <c r="Q387" s="10">
        <v>25.698157859830758</v>
      </c>
      <c r="R387" s="10">
        <v>88.68731255188486</v>
      </c>
      <c r="S387" s="10">
        <v>79.81825992313259</v>
      </c>
      <c r="T387" s="10">
        <v>91.79808827822525</v>
      </c>
      <c r="U387" s="10">
        <v>22.618819013030716</v>
      </c>
      <c r="V387" s="332">
        <v>608.0127299511362</v>
      </c>
      <c r="W387" s="332">
        <v>966.3360240282315</v>
      </c>
      <c r="X387" s="10">
        <v>93.8885611051223</v>
      </c>
      <c r="Y387" s="327">
        <v>1060.2245851333537</v>
      </c>
    </row>
    <row r="388" spans="1:25" ht="15">
      <c r="A388" s="7">
        <v>2018</v>
      </c>
      <c r="B388" s="5" t="s">
        <v>507</v>
      </c>
      <c r="C388" s="5" t="s">
        <v>22</v>
      </c>
      <c r="D388" s="5" t="s">
        <v>26</v>
      </c>
      <c r="E388" s="5" t="s">
        <v>194</v>
      </c>
      <c r="F388" s="5" t="s">
        <v>24</v>
      </c>
      <c r="G388" s="5" t="s">
        <v>31</v>
      </c>
      <c r="H388" s="10">
        <v>8.347392706021846</v>
      </c>
      <c r="I388" s="10">
        <v>0.18565722889335698</v>
      </c>
      <c r="J388" s="332">
        <v>8.533049934915203</v>
      </c>
      <c r="K388" s="10">
        <v>338.9366344764443</v>
      </c>
      <c r="L388" s="10">
        <v>146.05513629135882</v>
      </c>
      <c r="M388" s="332">
        <v>484.99177076780313</v>
      </c>
      <c r="N388" s="10">
        <v>39.01444855287899</v>
      </c>
      <c r="O388" s="10">
        <v>188.29346166576286</v>
      </c>
      <c r="P388" s="10">
        <v>43.066208536073894</v>
      </c>
      <c r="Q388" s="10">
        <v>24.232717130316836</v>
      </c>
      <c r="R388" s="10">
        <v>124.41101785668661</v>
      </c>
      <c r="S388" s="10">
        <v>92.62132581005025</v>
      </c>
      <c r="T388" s="10">
        <v>78.52801094369954</v>
      </c>
      <c r="U388" s="10">
        <v>31.278418287593798</v>
      </c>
      <c r="V388" s="332">
        <v>621.4456087830628</v>
      </c>
      <c r="W388" s="332">
        <v>1114.970429485781</v>
      </c>
      <c r="X388" s="10">
        <v>106.48776687044477</v>
      </c>
      <c r="Y388" s="327">
        <v>1221.458196356226</v>
      </c>
    </row>
    <row r="389" spans="1:25" ht="15">
      <c r="A389" s="7">
        <v>2018</v>
      </c>
      <c r="B389" s="5" t="s">
        <v>507</v>
      </c>
      <c r="C389" s="5" t="s">
        <v>22</v>
      </c>
      <c r="D389" s="5" t="s">
        <v>29</v>
      </c>
      <c r="E389" s="5" t="s">
        <v>195</v>
      </c>
      <c r="F389" s="5" t="s">
        <v>24</v>
      </c>
      <c r="G389" s="5" t="s">
        <v>32</v>
      </c>
      <c r="H389" s="10">
        <v>15.47326524806083</v>
      </c>
      <c r="I389" s="10">
        <v>0</v>
      </c>
      <c r="J389" s="332">
        <v>15.47326524806083</v>
      </c>
      <c r="K389" s="10">
        <v>2018.4894703082448</v>
      </c>
      <c r="L389" s="10">
        <v>548.3899820277724</v>
      </c>
      <c r="M389" s="332">
        <v>2566.879452336017</v>
      </c>
      <c r="N389" s="10">
        <v>295.7469334582623</v>
      </c>
      <c r="O389" s="10">
        <v>1536.7397859494513</v>
      </c>
      <c r="P389" s="10">
        <v>253.15931441406732</v>
      </c>
      <c r="Q389" s="10">
        <v>331.36193789056085</v>
      </c>
      <c r="R389" s="10">
        <v>1075.4820339834394</v>
      </c>
      <c r="S389" s="10">
        <v>859.5139724669971</v>
      </c>
      <c r="T389" s="10">
        <v>848.4134410576522</v>
      </c>
      <c r="U389" s="10">
        <v>235.21489488947677</v>
      </c>
      <c r="V389" s="332">
        <v>5435.632314109907</v>
      </c>
      <c r="W389" s="332">
        <v>8017.985031693986</v>
      </c>
      <c r="X389" s="10">
        <v>774.4988560453913</v>
      </c>
      <c r="Y389" s="327">
        <v>8792.483887739378</v>
      </c>
    </row>
    <row r="390" spans="1:25" ht="15">
      <c r="A390" s="7">
        <v>2018</v>
      </c>
      <c r="B390" s="5" t="s">
        <v>507</v>
      </c>
      <c r="C390" s="5" t="s">
        <v>22</v>
      </c>
      <c r="D390" s="5" t="s">
        <v>26</v>
      </c>
      <c r="E390" s="5" t="s">
        <v>196</v>
      </c>
      <c r="F390" s="5" t="s">
        <v>24</v>
      </c>
      <c r="G390" s="5" t="s">
        <v>33</v>
      </c>
      <c r="H390" s="10">
        <v>35.77393739661764</v>
      </c>
      <c r="I390" s="10">
        <v>14.380403713961165</v>
      </c>
      <c r="J390" s="332">
        <v>50.154341110578805</v>
      </c>
      <c r="K390" s="10">
        <v>1089.1995002256742</v>
      </c>
      <c r="L390" s="10">
        <v>174.6954846168214</v>
      </c>
      <c r="M390" s="332">
        <v>1263.8949848424957</v>
      </c>
      <c r="N390" s="10">
        <v>39.93506210750604</v>
      </c>
      <c r="O390" s="10">
        <v>226.17250809634018</v>
      </c>
      <c r="P390" s="10">
        <v>21.718509403217862</v>
      </c>
      <c r="Q390" s="10">
        <v>12.884416036637411</v>
      </c>
      <c r="R390" s="10">
        <v>61.19208813443783</v>
      </c>
      <c r="S390" s="10">
        <v>117.27171163839091</v>
      </c>
      <c r="T390" s="10">
        <v>61.93040924858573</v>
      </c>
      <c r="U390" s="10">
        <v>16.400970275423717</v>
      </c>
      <c r="V390" s="332">
        <v>557.5056749405396</v>
      </c>
      <c r="W390" s="332">
        <v>1871.555000893614</v>
      </c>
      <c r="X390" s="10">
        <v>174.74507211637862</v>
      </c>
      <c r="Y390" s="327">
        <v>2046.3000730099927</v>
      </c>
    </row>
    <row r="391" spans="1:25" ht="15">
      <c r="A391" s="7">
        <v>2018</v>
      </c>
      <c r="B391" s="5" t="s">
        <v>507</v>
      </c>
      <c r="C391" s="5" t="s">
        <v>22</v>
      </c>
      <c r="D391" s="5" t="s">
        <v>29</v>
      </c>
      <c r="E391" s="5" t="s">
        <v>197</v>
      </c>
      <c r="F391" s="5" t="s">
        <v>24</v>
      </c>
      <c r="G391" s="5" t="s">
        <v>34</v>
      </c>
      <c r="H391" s="10">
        <v>0.13775175958083166</v>
      </c>
      <c r="I391" s="10">
        <v>0.10908174850106996</v>
      </c>
      <c r="J391" s="332">
        <v>0.24683350808190163</v>
      </c>
      <c r="K391" s="10">
        <v>2267.8315835414996</v>
      </c>
      <c r="L391" s="10">
        <v>580.3262511807843</v>
      </c>
      <c r="M391" s="332">
        <v>2848.157834722284</v>
      </c>
      <c r="N391" s="10">
        <v>268.2994567160455</v>
      </c>
      <c r="O391" s="10">
        <v>1164.4439062322997</v>
      </c>
      <c r="P391" s="10">
        <v>229.74344528498906</v>
      </c>
      <c r="Q391" s="10">
        <v>235.39944597174056</v>
      </c>
      <c r="R391" s="10">
        <v>650.3860147943975</v>
      </c>
      <c r="S391" s="10">
        <v>668.9218029323222</v>
      </c>
      <c r="T391" s="10">
        <v>570.2056502957641</v>
      </c>
      <c r="U391" s="10">
        <v>187.34807853817412</v>
      </c>
      <c r="V391" s="332">
        <v>3974.7478007657323</v>
      </c>
      <c r="W391" s="332">
        <v>6823.152468996098</v>
      </c>
      <c r="X391" s="10">
        <v>652.938624670081</v>
      </c>
      <c r="Y391" s="327">
        <v>7476.0910936661785</v>
      </c>
    </row>
    <row r="392" spans="1:25" ht="15">
      <c r="A392" s="7">
        <v>2018</v>
      </c>
      <c r="B392" s="5" t="s">
        <v>507</v>
      </c>
      <c r="C392" s="5" t="s">
        <v>22</v>
      </c>
      <c r="D392" s="5" t="s">
        <v>29</v>
      </c>
      <c r="E392" s="5" t="s">
        <v>198</v>
      </c>
      <c r="F392" s="5" t="s">
        <v>24</v>
      </c>
      <c r="G392" s="5" t="s">
        <v>35</v>
      </c>
      <c r="H392" s="10">
        <v>5.310368511037801</v>
      </c>
      <c r="I392" s="10">
        <v>0</v>
      </c>
      <c r="J392" s="332">
        <v>5.310368511037801</v>
      </c>
      <c r="K392" s="10">
        <v>789.5955550678548</v>
      </c>
      <c r="L392" s="10">
        <v>165.7400736318126</v>
      </c>
      <c r="M392" s="332">
        <v>955.3356286996674</v>
      </c>
      <c r="N392" s="10">
        <v>56.039566753189355</v>
      </c>
      <c r="O392" s="10">
        <v>249.8100274586792</v>
      </c>
      <c r="P392" s="10">
        <v>43.619988943524916</v>
      </c>
      <c r="Q392" s="10">
        <v>21.376324433482555</v>
      </c>
      <c r="R392" s="10">
        <v>122.56893440510942</v>
      </c>
      <c r="S392" s="10">
        <v>131.24982805694447</v>
      </c>
      <c r="T392" s="10">
        <v>80.67551166502292</v>
      </c>
      <c r="U392" s="10">
        <v>27.72739854051786</v>
      </c>
      <c r="V392" s="332">
        <v>733.0675802564707</v>
      </c>
      <c r="W392" s="332">
        <v>1693.7135774671758</v>
      </c>
      <c r="X392" s="10">
        <v>159.80531625712365</v>
      </c>
      <c r="Y392" s="327">
        <v>1853.5188937242995</v>
      </c>
    </row>
    <row r="393" spans="1:25" ht="15">
      <c r="A393" s="7">
        <v>2018</v>
      </c>
      <c r="B393" s="5" t="s">
        <v>507</v>
      </c>
      <c r="C393" s="5" t="s">
        <v>22</v>
      </c>
      <c r="D393" s="5" t="s">
        <v>29</v>
      </c>
      <c r="E393" s="5" t="s">
        <v>199</v>
      </c>
      <c r="F393" s="5" t="s">
        <v>24</v>
      </c>
      <c r="G393" s="5" t="s">
        <v>36</v>
      </c>
      <c r="H393" s="10">
        <v>6.903795735652287</v>
      </c>
      <c r="I393" s="10">
        <v>0</v>
      </c>
      <c r="J393" s="332">
        <v>6.903795735652287</v>
      </c>
      <c r="K393" s="10">
        <v>1022.271017261041</v>
      </c>
      <c r="L393" s="10">
        <v>202.58682944549105</v>
      </c>
      <c r="M393" s="332">
        <v>1224.8578467065322</v>
      </c>
      <c r="N393" s="10">
        <v>101.81277056366686</v>
      </c>
      <c r="O393" s="10">
        <v>426.86986793097014</v>
      </c>
      <c r="P393" s="10">
        <v>77.12140279746379</v>
      </c>
      <c r="Q393" s="10">
        <v>66.64802633334297</v>
      </c>
      <c r="R393" s="10">
        <v>329.34696008866445</v>
      </c>
      <c r="S393" s="10">
        <v>283.2589526303941</v>
      </c>
      <c r="T393" s="10">
        <v>336.3090299661137</v>
      </c>
      <c r="U393" s="10">
        <v>61.457340944860505</v>
      </c>
      <c r="V393" s="332">
        <v>1682.8243512554766</v>
      </c>
      <c r="W393" s="332">
        <v>2914.5859936976613</v>
      </c>
      <c r="X393" s="10">
        <v>278.79566057748826</v>
      </c>
      <c r="Y393" s="327">
        <v>3193.3816542751497</v>
      </c>
    </row>
    <row r="394" spans="1:25" ht="15">
      <c r="A394" s="7">
        <v>2018</v>
      </c>
      <c r="B394" s="5" t="s">
        <v>507</v>
      </c>
      <c r="C394" s="5" t="s">
        <v>37</v>
      </c>
      <c r="D394" s="5" t="s">
        <v>38</v>
      </c>
      <c r="E394" s="5" t="s">
        <v>200</v>
      </c>
      <c r="F394" s="5" t="s">
        <v>39</v>
      </c>
      <c r="G394" s="5" t="s">
        <v>40</v>
      </c>
      <c r="H394" s="10">
        <v>47.368088314747055</v>
      </c>
      <c r="I394" s="10">
        <v>55.36474761794734</v>
      </c>
      <c r="J394" s="332">
        <v>102.7328359326944</v>
      </c>
      <c r="K394" s="10">
        <v>2.9298869037226978</v>
      </c>
      <c r="L394" s="10">
        <v>25.226044023545047</v>
      </c>
      <c r="M394" s="332">
        <v>28.155930927267743</v>
      </c>
      <c r="N394" s="10">
        <v>21.750837905359244</v>
      </c>
      <c r="O394" s="10">
        <v>62.05844860173246</v>
      </c>
      <c r="P394" s="10">
        <v>13.140522888842463</v>
      </c>
      <c r="Q394" s="10">
        <v>4.1553510036383265</v>
      </c>
      <c r="R394" s="10">
        <v>12.959120561806284</v>
      </c>
      <c r="S394" s="10">
        <v>37.58144101370793</v>
      </c>
      <c r="T394" s="10">
        <v>66.07926305736521</v>
      </c>
      <c r="U394" s="10">
        <v>6.903151539321887</v>
      </c>
      <c r="V394" s="332">
        <v>224.6281365717738</v>
      </c>
      <c r="W394" s="332">
        <v>355.51690343173595</v>
      </c>
      <c r="X394" s="10">
        <v>35.84782144810882</v>
      </c>
      <c r="Y394" s="327">
        <v>391.36472487984474</v>
      </c>
    </row>
    <row r="395" spans="1:25" ht="15">
      <c r="A395" s="7">
        <v>2018</v>
      </c>
      <c r="B395" s="5" t="s">
        <v>507</v>
      </c>
      <c r="C395" s="5" t="s">
        <v>37</v>
      </c>
      <c r="D395" s="5" t="s">
        <v>38</v>
      </c>
      <c r="E395" s="5" t="s">
        <v>201</v>
      </c>
      <c r="F395" s="5" t="s">
        <v>39</v>
      </c>
      <c r="G395" s="5" t="s">
        <v>41</v>
      </c>
      <c r="H395" s="10">
        <v>74.74865925642278</v>
      </c>
      <c r="I395" s="10">
        <v>150.83178794200686</v>
      </c>
      <c r="J395" s="332">
        <v>225.58044719842962</v>
      </c>
      <c r="K395" s="10">
        <v>20.82203684411411</v>
      </c>
      <c r="L395" s="10">
        <v>60.19908489039085</v>
      </c>
      <c r="M395" s="332">
        <v>81.02112173450496</v>
      </c>
      <c r="N395" s="10">
        <v>39.57419788726738</v>
      </c>
      <c r="O395" s="10">
        <v>293.88554198773863</v>
      </c>
      <c r="P395" s="10">
        <v>26.659973773373448</v>
      </c>
      <c r="Q395" s="10">
        <v>25.495512317745952</v>
      </c>
      <c r="R395" s="10">
        <v>51.09494475170721</v>
      </c>
      <c r="S395" s="10">
        <v>97.84963838662199</v>
      </c>
      <c r="T395" s="10">
        <v>150.6879557785856</v>
      </c>
      <c r="U395" s="10">
        <v>16.93232121474539</v>
      </c>
      <c r="V395" s="332">
        <v>702.1800860977855</v>
      </c>
      <c r="W395" s="332">
        <v>1008.7816550307201</v>
      </c>
      <c r="X395" s="10">
        <v>101.67878030761446</v>
      </c>
      <c r="Y395" s="327">
        <v>1110.4604353383345</v>
      </c>
    </row>
    <row r="396" spans="1:25" ht="15">
      <c r="A396" s="7">
        <v>2018</v>
      </c>
      <c r="B396" s="5" t="s">
        <v>507</v>
      </c>
      <c r="C396" s="5" t="s">
        <v>37</v>
      </c>
      <c r="D396" s="5" t="s">
        <v>38</v>
      </c>
      <c r="E396" s="5" t="s">
        <v>202</v>
      </c>
      <c r="F396" s="5" t="s">
        <v>39</v>
      </c>
      <c r="G396" s="5" t="s">
        <v>42</v>
      </c>
      <c r="H396" s="10">
        <v>24.351281015367967</v>
      </c>
      <c r="I396" s="10">
        <v>314.73238717753577</v>
      </c>
      <c r="J396" s="332">
        <v>339.08366819290376</v>
      </c>
      <c r="K396" s="10">
        <v>2.8835767718390803</v>
      </c>
      <c r="L396" s="10">
        <v>37.165241131694465</v>
      </c>
      <c r="M396" s="332">
        <v>40.048817903533546</v>
      </c>
      <c r="N396" s="10">
        <v>26.796384160385276</v>
      </c>
      <c r="O396" s="10">
        <v>104.94159176923506</v>
      </c>
      <c r="P396" s="10">
        <v>18.23859975917108</v>
      </c>
      <c r="Q396" s="10">
        <v>11.453775797644473</v>
      </c>
      <c r="R396" s="10">
        <v>22.91035088725289</v>
      </c>
      <c r="S396" s="10">
        <v>68.19564913841086</v>
      </c>
      <c r="T396" s="10">
        <v>76.37315773834476</v>
      </c>
      <c r="U396" s="10">
        <v>9.99254779837832</v>
      </c>
      <c r="V396" s="332">
        <v>338.90205704882277</v>
      </c>
      <c r="W396" s="332">
        <v>718.0345431452602</v>
      </c>
      <c r="X396" s="10">
        <v>73.19134041433729</v>
      </c>
      <c r="Y396" s="327">
        <v>791.2258835595975</v>
      </c>
    </row>
    <row r="397" spans="1:25" ht="15">
      <c r="A397" s="7">
        <v>2018</v>
      </c>
      <c r="B397" s="5" t="s">
        <v>507</v>
      </c>
      <c r="C397" s="5" t="s">
        <v>37</v>
      </c>
      <c r="D397" s="5" t="s">
        <v>38</v>
      </c>
      <c r="E397" s="5" t="s">
        <v>203</v>
      </c>
      <c r="F397" s="5" t="s">
        <v>39</v>
      </c>
      <c r="G397" s="5" t="s">
        <v>43</v>
      </c>
      <c r="H397" s="10">
        <v>20.567887159805124</v>
      </c>
      <c r="I397" s="10">
        <v>32.489671290369536</v>
      </c>
      <c r="J397" s="332">
        <v>53.05755845017466</v>
      </c>
      <c r="K397" s="10">
        <v>10.08660321638668</v>
      </c>
      <c r="L397" s="10">
        <v>9.570252474177648</v>
      </c>
      <c r="M397" s="332">
        <v>19.656855690564328</v>
      </c>
      <c r="N397" s="10">
        <v>16.72107916292141</v>
      </c>
      <c r="O397" s="10">
        <v>40.70701008351733</v>
      </c>
      <c r="P397" s="10">
        <v>8.869267816590108</v>
      </c>
      <c r="Q397" s="10">
        <v>4.479472297945915</v>
      </c>
      <c r="R397" s="10">
        <v>11.84723882203532</v>
      </c>
      <c r="S397" s="10">
        <v>22.203451887737756</v>
      </c>
      <c r="T397" s="10">
        <v>39.05687431952896</v>
      </c>
      <c r="U397" s="10">
        <v>5.1520187625857545</v>
      </c>
      <c r="V397" s="332">
        <v>149.03641315286256</v>
      </c>
      <c r="W397" s="332">
        <v>221.75082729360156</v>
      </c>
      <c r="X397" s="10">
        <v>22.301454988379994</v>
      </c>
      <c r="Y397" s="327">
        <v>244.05228228198155</v>
      </c>
    </row>
    <row r="398" spans="1:25" ht="15">
      <c r="A398" s="7">
        <v>2018</v>
      </c>
      <c r="B398" s="5" t="s">
        <v>507</v>
      </c>
      <c r="C398" s="5" t="s">
        <v>37</v>
      </c>
      <c r="D398" s="5" t="s">
        <v>38</v>
      </c>
      <c r="E398" s="5" t="s">
        <v>204</v>
      </c>
      <c r="F398" s="5" t="s">
        <v>39</v>
      </c>
      <c r="G398" s="5" t="s">
        <v>44</v>
      </c>
      <c r="H398" s="10">
        <v>19.01981447672954</v>
      </c>
      <c r="I398" s="10">
        <v>29.291614096046427</v>
      </c>
      <c r="J398" s="332">
        <v>48.31142857277597</v>
      </c>
      <c r="K398" s="10">
        <v>3.667847604881271</v>
      </c>
      <c r="L398" s="10">
        <v>17.75889197312831</v>
      </c>
      <c r="M398" s="332">
        <v>21.42673957800958</v>
      </c>
      <c r="N398" s="10">
        <v>8.39643045960407</v>
      </c>
      <c r="O398" s="10">
        <v>39.94894495074489</v>
      </c>
      <c r="P398" s="10">
        <v>11.18358726825259</v>
      </c>
      <c r="Q398" s="10">
        <v>6.368108184502369</v>
      </c>
      <c r="R398" s="10">
        <v>15.264360179736324</v>
      </c>
      <c r="S398" s="10">
        <v>28.386462900899897</v>
      </c>
      <c r="T398" s="10">
        <v>63.59076771029258</v>
      </c>
      <c r="U398" s="10">
        <v>6.922481820641554</v>
      </c>
      <c r="V398" s="332">
        <v>180.06114347467428</v>
      </c>
      <c r="W398" s="332">
        <v>249.79931162545984</v>
      </c>
      <c r="X398" s="10">
        <v>24.99906852548035</v>
      </c>
      <c r="Y398" s="327">
        <v>274.7983801509402</v>
      </c>
    </row>
    <row r="399" spans="1:25" ht="15">
      <c r="A399" s="7">
        <v>2018</v>
      </c>
      <c r="B399" s="5" t="s">
        <v>507</v>
      </c>
      <c r="C399" s="5" t="s">
        <v>37</v>
      </c>
      <c r="D399" s="5" t="s">
        <v>38</v>
      </c>
      <c r="E399" s="5" t="s">
        <v>205</v>
      </c>
      <c r="F399" s="5" t="s">
        <v>39</v>
      </c>
      <c r="G399" s="5" t="s">
        <v>45</v>
      </c>
      <c r="H399" s="10">
        <v>24.22095081763547</v>
      </c>
      <c r="I399" s="10">
        <v>130.8077761095507</v>
      </c>
      <c r="J399" s="332">
        <v>155.02872692718617</v>
      </c>
      <c r="K399" s="10">
        <v>7.995551920410192</v>
      </c>
      <c r="L399" s="10">
        <v>11.609971065358762</v>
      </c>
      <c r="M399" s="332">
        <v>19.605522985768953</v>
      </c>
      <c r="N399" s="10">
        <v>20.308464150588584</v>
      </c>
      <c r="O399" s="10">
        <v>38.759378457340745</v>
      </c>
      <c r="P399" s="10">
        <v>6.786960177853008</v>
      </c>
      <c r="Q399" s="10">
        <v>3.1208210467437136</v>
      </c>
      <c r="R399" s="10">
        <v>10.987834815823415</v>
      </c>
      <c r="S399" s="10">
        <v>28.203653755678584</v>
      </c>
      <c r="T399" s="10">
        <v>41.782583017289305</v>
      </c>
      <c r="U399" s="10">
        <v>4.1165452311997335</v>
      </c>
      <c r="V399" s="332">
        <v>154.06624065251708</v>
      </c>
      <c r="W399" s="332">
        <v>328.7004905654722</v>
      </c>
      <c r="X399" s="10">
        <v>33.49958181140565</v>
      </c>
      <c r="Y399" s="327">
        <v>362.20007237687787</v>
      </c>
    </row>
    <row r="400" spans="1:25" ht="15">
      <c r="A400" s="7">
        <v>2018</v>
      </c>
      <c r="B400" s="5" t="s">
        <v>507</v>
      </c>
      <c r="C400" s="5" t="s">
        <v>46</v>
      </c>
      <c r="D400" s="5" t="s">
        <v>47</v>
      </c>
      <c r="E400" s="5" t="s">
        <v>206</v>
      </c>
      <c r="F400" s="5" t="s">
        <v>48</v>
      </c>
      <c r="G400" s="5" t="s">
        <v>49</v>
      </c>
      <c r="H400" s="10">
        <v>5.953029701398008</v>
      </c>
      <c r="I400" s="10">
        <v>0</v>
      </c>
      <c r="J400" s="332">
        <v>5.953029701398008</v>
      </c>
      <c r="K400" s="10">
        <v>0.8253979736559258</v>
      </c>
      <c r="L400" s="10">
        <v>3.539143259262023</v>
      </c>
      <c r="M400" s="332">
        <v>4.364541232917949</v>
      </c>
      <c r="N400" s="10">
        <v>2.8130483925736804</v>
      </c>
      <c r="O400" s="10">
        <v>6.104958209844961</v>
      </c>
      <c r="P400" s="10">
        <v>1.7179143794456242</v>
      </c>
      <c r="Q400" s="10">
        <v>1.0706304063084642</v>
      </c>
      <c r="R400" s="10">
        <v>3.5045775951026727</v>
      </c>
      <c r="S400" s="10">
        <v>5.192469016369327</v>
      </c>
      <c r="T400" s="10">
        <v>10.868185264843248</v>
      </c>
      <c r="U400" s="10">
        <v>1.434563443092886</v>
      </c>
      <c r="V400" s="332">
        <v>32.70634670758086</v>
      </c>
      <c r="W400" s="332">
        <v>43.02391764189682</v>
      </c>
      <c r="X400" s="10">
        <v>4.281425311254173</v>
      </c>
      <c r="Y400" s="327">
        <v>47.305342953151</v>
      </c>
    </row>
    <row r="401" spans="1:25" ht="15">
      <c r="A401" s="7">
        <v>2018</v>
      </c>
      <c r="B401" s="5" t="s">
        <v>507</v>
      </c>
      <c r="C401" s="5" t="s">
        <v>46</v>
      </c>
      <c r="D401" s="5" t="s">
        <v>47</v>
      </c>
      <c r="E401" s="5" t="s">
        <v>207</v>
      </c>
      <c r="F401" s="5" t="s">
        <v>48</v>
      </c>
      <c r="G401" s="5" t="s">
        <v>50</v>
      </c>
      <c r="H401" s="10">
        <v>18.689045503637676</v>
      </c>
      <c r="I401" s="10">
        <v>0.41954056111299876</v>
      </c>
      <c r="J401" s="332">
        <v>19.108586064750675</v>
      </c>
      <c r="K401" s="10">
        <v>1.2519349042551045</v>
      </c>
      <c r="L401" s="10">
        <v>7.423715014953312</v>
      </c>
      <c r="M401" s="332">
        <v>8.675649919208416</v>
      </c>
      <c r="N401" s="10">
        <v>2.370420499038757</v>
      </c>
      <c r="O401" s="10">
        <v>16.156065478625987</v>
      </c>
      <c r="P401" s="10">
        <v>2.855445452024002</v>
      </c>
      <c r="Q401" s="10">
        <v>1.6048985949409824</v>
      </c>
      <c r="R401" s="10">
        <v>6.778636746430284</v>
      </c>
      <c r="S401" s="10">
        <v>8.19247851351976</v>
      </c>
      <c r="T401" s="10">
        <v>16.318333890979556</v>
      </c>
      <c r="U401" s="10">
        <v>3.039167123011467</v>
      </c>
      <c r="V401" s="332">
        <v>57.315446298570805</v>
      </c>
      <c r="W401" s="332">
        <v>85.0996822825299</v>
      </c>
      <c r="X401" s="10">
        <v>8.489134669766093</v>
      </c>
      <c r="Y401" s="327">
        <v>93.58881695229599</v>
      </c>
    </row>
    <row r="402" spans="1:25" ht="15">
      <c r="A402" s="7">
        <v>2018</v>
      </c>
      <c r="B402" s="5" t="s">
        <v>507</v>
      </c>
      <c r="C402" s="5" t="s">
        <v>46</v>
      </c>
      <c r="D402" s="5" t="s">
        <v>51</v>
      </c>
      <c r="E402" s="5" t="s">
        <v>208</v>
      </c>
      <c r="F402" s="5" t="s">
        <v>48</v>
      </c>
      <c r="G402" s="5" t="s">
        <v>52</v>
      </c>
      <c r="H402" s="10">
        <v>24.252743787501196</v>
      </c>
      <c r="I402" s="10">
        <v>39.93994388283775</v>
      </c>
      <c r="J402" s="332">
        <v>64.19268767033896</v>
      </c>
      <c r="K402" s="10">
        <v>43.563690681084765</v>
      </c>
      <c r="L402" s="10">
        <v>12.810504999055144</v>
      </c>
      <c r="M402" s="332">
        <v>56.374195680139906</v>
      </c>
      <c r="N402" s="10">
        <v>34.32899527101445</v>
      </c>
      <c r="O402" s="10">
        <v>139.48420665360814</v>
      </c>
      <c r="P402" s="10">
        <v>16.693135045263382</v>
      </c>
      <c r="Q402" s="10">
        <v>18.819403495798312</v>
      </c>
      <c r="R402" s="10">
        <v>41.33573198945043</v>
      </c>
      <c r="S402" s="10">
        <v>55.50009681113202</v>
      </c>
      <c r="T402" s="10">
        <v>66.10975020464282</v>
      </c>
      <c r="U402" s="10">
        <v>15.403225520126599</v>
      </c>
      <c r="V402" s="332">
        <v>387.6745449910362</v>
      </c>
      <c r="W402" s="332">
        <v>508.2414283415151</v>
      </c>
      <c r="X402" s="10">
        <v>50.77333022292111</v>
      </c>
      <c r="Y402" s="327">
        <v>559.0147585644362</v>
      </c>
    </row>
    <row r="403" spans="1:25" ht="15">
      <c r="A403" s="7">
        <v>2018</v>
      </c>
      <c r="B403" s="5" t="s">
        <v>507</v>
      </c>
      <c r="C403" s="5" t="s">
        <v>46</v>
      </c>
      <c r="D403" s="5" t="s">
        <v>51</v>
      </c>
      <c r="E403" s="5" t="s">
        <v>209</v>
      </c>
      <c r="F403" s="5" t="s">
        <v>48</v>
      </c>
      <c r="G403" s="5" t="s">
        <v>53</v>
      </c>
      <c r="H403" s="10">
        <v>11.083528707391594</v>
      </c>
      <c r="I403" s="10">
        <v>97.07689349996649</v>
      </c>
      <c r="J403" s="332">
        <v>108.16042220735808</v>
      </c>
      <c r="K403" s="10">
        <v>45.20512665951517</v>
      </c>
      <c r="L403" s="10">
        <v>6.238676246779762</v>
      </c>
      <c r="M403" s="332">
        <v>51.443802906294934</v>
      </c>
      <c r="N403" s="10">
        <v>97.40463760579136</v>
      </c>
      <c r="O403" s="10">
        <v>21.94013894512796</v>
      </c>
      <c r="P403" s="10">
        <v>5.993499570315232</v>
      </c>
      <c r="Q403" s="10">
        <v>2.2774214448348435</v>
      </c>
      <c r="R403" s="10">
        <v>12.020261436169612</v>
      </c>
      <c r="S403" s="10">
        <v>35.39306260241808</v>
      </c>
      <c r="T403" s="10">
        <v>37.62724356747848</v>
      </c>
      <c r="U403" s="10">
        <v>9.12327074594972</v>
      </c>
      <c r="V403" s="332">
        <v>221.7795359180853</v>
      </c>
      <c r="W403" s="332">
        <v>381.3837610317383</v>
      </c>
      <c r="X403" s="10">
        <v>38.524402656975575</v>
      </c>
      <c r="Y403" s="327">
        <v>419.90816368871384</v>
      </c>
    </row>
    <row r="404" spans="1:25" ht="15">
      <c r="A404" s="7">
        <v>2018</v>
      </c>
      <c r="B404" s="5" t="s">
        <v>507</v>
      </c>
      <c r="C404" s="5" t="s">
        <v>46</v>
      </c>
      <c r="D404" s="5" t="s">
        <v>51</v>
      </c>
      <c r="E404" s="5" t="s">
        <v>210</v>
      </c>
      <c r="F404" s="5" t="s">
        <v>48</v>
      </c>
      <c r="G404" s="5" t="s">
        <v>54</v>
      </c>
      <c r="H404" s="10">
        <v>9.296673811578898</v>
      </c>
      <c r="I404" s="10">
        <v>11.700072724906898</v>
      </c>
      <c r="J404" s="332">
        <v>20.996746536485794</v>
      </c>
      <c r="K404" s="10">
        <v>23.85579454864183</v>
      </c>
      <c r="L404" s="10">
        <v>7.934451047849857</v>
      </c>
      <c r="M404" s="332">
        <v>31.790245596491687</v>
      </c>
      <c r="N404" s="10">
        <v>10.393261008293962</v>
      </c>
      <c r="O404" s="10">
        <v>48.64508170106162</v>
      </c>
      <c r="P404" s="10">
        <v>4.351950986628081</v>
      </c>
      <c r="Q404" s="10">
        <v>1.3892735081991638</v>
      </c>
      <c r="R404" s="10">
        <v>12.222163289142753</v>
      </c>
      <c r="S404" s="10">
        <v>15.164240326199277</v>
      </c>
      <c r="T404" s="10">
        <v>19.614397437594672</v>
      </c>
      <c r="U404" s="10">
        <v>3.7745875786993817</v>
      </c>
      <c r="V404" s="332">
        <v>115.55495583581892</v>
      </c>
      <c r="W404" s="332">
        <v>168.3419479687964</v>
      </c>
      <c r="X404" s="10">
        <v>16.724192448034593</v>
      </c>
      <c r="Y404" s="327">
        <v>185.066140416831</v>
      </c>
    </row>
    <row r="405" spans="1:25" ht="15">
      <c r="A405" s="7">
        <v>2018</v>
      </c>
      <c r="B405" s="5" t="s">
        <v>507</v>
      </c>
      <c r="C405" s="5" t="s">
        <v>46</v>
      </c>
      <c r="D405" s="5" t="s">
        <v>51</v>
      </c>
      <c r="E405" s="5" t="s">
        <v>211</v>
      </c>
      <c r="F405" s="5" t="s">
        <v>48</v>
      </c>
      <c r="G405" s="5" t="s">
        <v>55</v>
      </c>
      <c r="H405" s="10">
        <v>55.213518541482195</v>
      </c>
      <c r="I405" s="10">
        <v>598.6067894042192</v>
      </c>
      <c r="J405" s="332">
        <v>653.8203079457014</v>
      </c>
      <c r="K405" s="10">
        <v>3.2490598479992236</v>
      </c>
      <c r="L405" s="10">
        <v>20.339241466823545</v>
      </c>
      <c r="M405" s="332">
        <v>23.58830131482277</v>
      </c>
      <c r="N405" s="10">
        <v>11.448585945011315</v>
      </c>
      <c r="O405" s="10">
        <v>17.114002727506683</v>
      </c>
      <c r="P405" s="10">
        <v>4.558549114871394</v>
      </c>
      <c r="Q405" s="10">
        <v>1.6146870115075935</v>
      </c>
      <c r="R405" s="10">
        <v>9.848489707010655</v>
      </c>
      <c r="S405" s="10">
        <v>52.03963976871492</v>
      </c>
      <c r="T405" s="10">
        <v>22.22721958021044</v>
      </c>
      <c r="U405" s="10">
        <v>5.803673918412619</v>
      </c>
      <c r="V405" s="332">
        <v>124.65484777324562</v>
      </c>
      <c r="W405" s="332">
        <v>802.0634570337697</v>
      </c>
      <c r="X405" s="10">
        <v>82.96607832908789</v>
      </c>
      <c r="Y405" s="327">
        <v>885.0295353628576</v>
      </c>
    </row>
    <row r="406" spans="1:25" ht="15">
      <c r="A406" s="7">
        <v>2018</v>
      </c>
      <c r="B406" s="5" t="s">
        <v>507</v>
      </c>
      <c r="C406" s="5" t="s">
        <v>56</v>
      </c>
      <c r="D406" s="5" t="s">
        <v>57</v>
      </c>
      <c r="E406" s="5" t="s">
        <v>212</v>
      </c>
      <c r="F406" s="5" t="s">
        <v>58</v>
      </c>
      <c r="G406" s="5" t="s">
        <v>59</v>
      </c>
      <c r="H406" s="10">
        <v>28.41201440747969</v>
      </c>
      <c r="I406" s="10">
        <v>26.159853128728138</v>
      </c>
      <c r="J406" s="332">
        <v>54.571867536207826</v>
      </c>
      <c r="K406" s="10">
        <v>12.380534344294912</v>
      </c>
      <c r="L406" s="10">
        <v>47.0829330741811</v>
      </c>
      <c r="M406" s="332">
        <v>59.463467418476014</v>
      </c>
      <c r="N406" s="10">
        <v>349.283651696909</v>
      </c>
      <c r="O406" s="10">
        <v>32.40603217007673</v>
      </c>
      <c r="P406" s="10">
        <v>7.663953247511233</v>
      </c>
      <c r="Q406" s="10">
        <v>9.2865009938976</v>
      </c>
      <c r="R406" s="10">
        <v>15.559522821859536</v>
      </c>
      <c r="S406" s="10">
        <v>45.761823223043976</v>
      </c>
      <c r="T406" s="10">
        <v>46.91111156508028</v>
      </c>
      <c r="U406" s="10">
        <v>7.883401366738812</v>
      </c>
      <c r="V406" s="332">
        <v>514.7559970851172</v>
      </c>
      <c r="W406" s="332">
        <v>628.7913320398011</v>
      </c>
      <c r="X406" s="10">
        <v>64.03866514746969</v>
      </c>
      <c r="Y406" s="327">
        <v>692.8299971872708</v>
      </c>
    </row>
    <row r="407" spans="1:25" ht="15">
      <c r="A407" s="7">
        <v>2018</v>
      </c>
      <c r="B407" s="5" t="s">
        <v>507</v>
      </c>
      <c r="C407" s="5" t="s">
        <v>56</v>
      </c>
      <c r="D407" s="5" t="s">
        <v>60</v>
      </c>
      <c r="E407" s="5" t="s">
        <v>213</v>
      </c>
      <c r="F407" s="5" t="s">
        <v>58</v>
      </c>
      <c r="G407" s="5" t="s">
        <v>61</v>
      </c>
      <c r="H407" s="10">
        <v>11.76807512841468</v>
      </c>
      <c r="I407" s="10">
        <v>3.04390088988129</v>
      </c>
      <c r="J407" s="332">
        <v>14.811976018295969</v>
      </c>
      <c r="K407" s="10">
        <v>1.6498506577992802</v>
      </c>
      <c r="L407" s="10">
        <v>11.178171364825463</v>
      </c>
      <c r="M407" s="332">
        <v>12.828022022624744</v>
      </c>
      <c r="N407" s="10">
        <v>70.63502905856288</v>
      </c>
      <c r="O407" s="10">
        <v>7.8575180103257685</v>
      </c>
      <c r="P407" s="10">
        <v>1.9167424515987705</v>
      </c>
      <c r="Q407" s="10">
        <v>0.8232346973045815</v>
      </c>
      <c r="R407" s="10">
        <v>3.1240813635348506</v>
      </c>
      <c r="S407" s="10">
        <v>9.366535407202157</v>
      </c>
      <c r="T407" s="10">
        <v>11.83102293319915</v>
      </c>
      <c r="U407" s="10">
        <v>1.8457052569350534</v>
      </c>
      <c r="V407" s="332">
        <v>107.3998691786632</v>
      </c>
      <c r="W407" s="332">
        <v>135.03986721958393</v>
      </c>
      <c r="X407" s="10">
        <v>13.74618225292352</v>
      </c>
      <c r="Y407" s="327">
        <v>148.78604947250744</v>
      </c>
    </row>
    <row r="408" spans="1:25" ht="15">
      <c r="A408" s="7">
        <v>2018</v>
      </c>
      <c r="B408" s="5" t="s">
        <v>507</v>
      </c>
      <c r="C408" s="5" t="s">
        <v>56</v>
      </c>
      <c r="D408" s="5" t="s">
        <v>47</v>
      </c>
      <c r="E408" s="5" t="s">
        <v>214</v>
      </c>
      <c r="F408" s="5" t="s">
        <v>58</v>
      </c>
      <c r="G408" s="5" t="s">
        <v>62</v>
      </c>
      <c r="H408" s="10">
        <v>3.5590936165177336</v>
      </c>
      <c r="I408" s="10">
        <v>0</v>
      </c>
      <c r="J408" s="332">
        <v>3.5590936165177336</v>
      </c>
      <c r="K408" s="10">
        <v>7.905255239222933</v>
      </c>
      <c r="L408" s="10">
        <v>4.284511035633576</v>
      </c>
      <c r="M408" s="332">
        <v>12.18976627485651</v>
      </c>
      <c r="N408" s="10">
        <v>10.39287486925201</v>
      </c>
      <c r="O408" s="10">
        <v>24.95894652532768</v>
      </c>
      <c r="P408" s="10">
        <v>4.877227255234741</v>
      </c>
      <c r="Q408" s="10">
        <v>3.5541539791083223</v>
      </c>
      <c r="R408" s="10">
        <v>12.898293886388739</v>
      </c>
      <c r="S408" s="10">
        <v>13.140340804980427</v>
      </c>
      <c r="T408" s="10">
        <v>21.354270197913852</v>
      </c>
      <c r="U408" s="10">
        <v>5.223868275608236</v>
      </c>
      <c r="V408" s="332">
        <v>96.39997579381401</v>
      </c>
      <c r="W408" s="332">
        <v>112.14883568518825</v>
      </c>
      <c r="X408" s="10">
        <v>11.138104051846799</v>
      </c>
      <c r="Y408" s="327">
        <v>123.28693973703504</v>
      </c>
    </row>
    <row r="409" spans="1:25" ht="15">
      <c r="A409" s="7">
        <v>2018</v>
      </c>
      <c r="B409" s="5" t="s">
        <v>507</v>
      </c>
      <c r="C409" s="5" t="s">
        <v>56</v>
      </c>
      <c r="D409" s="5" t="s">
        <v>63</v>
      </c>
      <c r="E409" s="5" t="s">
        <v>215</v>
      </c>
      <c r="F409" s="5" t="s">
        <v>58</v>
      </c>
      <c r="G409" s="5" t="s">
        <v>64</v>
      </c>
      <c r="H409" s="10">
        <v>66.9025854768124</v>
      </c>
      <c r="I409" s="10">
        <v>223.84609749962215</v>
      </c>
      <c r="J409" s="332">
        <v>290.74868297643457</v>
      </c>
      <c r="K409" s="10">
        <v>12.888065808686543</v>
      </c>
      <c r="L409" s="10">
        <v>8.691982239766725</v>
      </c>
      <c r="M409" s="332">
        <v>21.580048048453268</v>
      </c>
      <c r="N409" s="10">
        <v>10.504078724119355</v>
      </c>
      <c r="O409" s="10">
        <v>50.750953070562275</v>
      </c>
      <c r="P409" s="10">
        <v>7.873321032139006</v>
      </c>
      <c r="Q409" s="10">
        <v>3.5385978009443124</v>
      </c>
      <c r="R409" s="10">
        <v>17.560131915153292</v>
      </c>
      <c r="S409" s="10">
        <v>34.46675879116785</v>
      </c>
      <c r="T409" s="10">
        <v>33.53170924785841</v>
      </c>
      <c r="U409" s="10">
        <v>9.750013680879492</v>
      </c>
      <c r="V409" s="332">
        <v>167.975564262824</v>
      </c>
      <c r="W409" s="332">
        <v>480.30429528771185</v>
      </c>
      <c r="X409" s="10">
        <v>49.13466972572432</v>
      </c>
      <c r="Y409" s="327">
        <v>529.4389650134361</v>
      </c>
    </row>
    <row r="410" spans="1:25" ht="15">
      <c r="A410" s="7">
        <v>2018</v>
      </c>
      <c r="B410" s="5" t="s">
        <v>507</v>
      </c>
      <c r="C410" s="5" t="s">
        <v>56</v>
      </c>
      <c r="D410" s="5" t="s">
        <v>47</v>
      </c>
      <c r="E410" s="5" t="s">
        <v>216</v>
      </c>
      <c r="F410" s="5" t="s">
        <v>58</v>
      </c>
      <c r="G410" s="5" t="s">
        <v>65</v>
      </c>
      <c r="H410" s="10">
        <v>25.012383230852453</v>
      </c>
      <c r="I410" s="10">
        <v>4.749861081415404</v>
      </c>
      <c r="J410" s="332">
        <v>29.762244312267857</v>
      </c>
      <c r="K410" s="10">
        <v>3.7781998504387224</v>
      </c>
      <c r="L410" s="10">
        <v>16.035604407212915</v>
      </c>
      <c r="M410" s="332">
        <v>19.813804257651636</v>
      </c>
      <c r="N410" s="10">
        <v>6.587351842495588</v>
      </c>
      <c r="O410" s="10">
        <v>25.44907704656471</v>
      </c>
      <c r="P410" s="10">
        <v>8.555466776507016</v>
      </c>
      <c r="Q410" s="10">
        <v>3.691325532053277</v>
      </c>
      <c r="R410" s="10">
        <v>13.798403653566806</v>
      </c>
      <c r="S410" s="10">
        <v>19.380073025011175</v>
      </c>
      <c r="T410" s="10">
        <v>37.87451664227586</v>
      </c>
      <c r="U410" s="10">
        <v>6.981886446907729</v>
      </c>
      <c r="V410" s="332">
        <v>122.31810096538216</v>
      </c>
      <c r="W410" s="332">
        <v>171.89414953530164</v>
      </c>
      <c r="X410" s="10">
        <v>17.08255857091119</v>
      </c>
      <c r="Y410" s="327">
        <v>188.9767081062128</v>
      </c>
    </row>
    <row r="411" spans="1:25" ht="15">
      <c r="A411" s="7">
        <v>2018</v>
      </c>
      <c r="B411" s="5" t="s">
        <v>507</v>
      </c>
      <c r="C411" s="5" t="s">
        <v>56</v>
      </c>
      <c r="D411" s="5" t="s">
        <v>47</v>
      </c>
      <c r="E411" s="5" t="s">
        <v>217</v>
      </c>
      <c r="F411" s="5" t="s">
        <v>58</v>
      </c>
      <c r="G411" s="5" t="s">
        <v>66</v>
      </c>
      <c r="H411" s="10">
        <v>59.91658908289715</v>
      </c>
      <c r="I411" s="10">
        <v>2.6435239561715327</v>
      </c>
      <c r="J411" s="332">
        <v>62.56011303906868</v>
      </c>
      <c r="K411" s="10">
        <v>5.901796691955467</v>
      </c>
      <c r="L411" s="10">
        <v>10.670032158048077</v>
      </c>
      <c r="M411" s="332">
        <v>16.571828850003545</v>
      </c>
      <c r="N411" s="10">
        <v>16.587967658473065</v>
      </c>
      <c r="O411" s="10">
        <v>14.000375100295269</v>
      </c>
      <c r="P411" s="10">
        <v>3.248040835884749</v>
      </c>
      <c r="Q411" s="10">
        <v>1.0763876550900557</v>
      </c>
      <c r="R411" s="10">
        <v>6.703579908761145</v>
      </c>
      <c r="S411" s="10">
        <v>10.726056556877129</v>
      </c>
      <c r="T411" s="10">
        <v>18.36518981249703</v>
      </c>
      <c r="U411" s="10">
        <v>3.169571651954758</v>
      </c>
      <c r="V411" s="332">
        <v>73.8771691798332</v>
      </c>
      <c r="W411" s="332">
        <v>153.00911106890544</v>
      </c>
      <c r="X411" s="10">
        <v>15.38329101910737</v>
      </c>
      <c r="Y411" s="327">
        <v>168.3924020880128</v>
      </c>
    </row>
    <row r="412" spans="1:25" ht="15">
      <c r="A412" s="7">
        <v>2018</v>
      </c>
      <c r="B412" s="5" t="s">
        <v>507</v>
      </c>
      <c r="C412" s="5" t="s">
        <v>56</v>
      </c>
      <c r="D412" s="5" t="s">
        <v>63</v>
      </c>
      <c r="E412" s="5" t="s">
        <v>218</v>
      </c>
      <c r="F412" s="5" t="s">
        <v>58</v>
      </c>
      <c r="G412" s="5" t="s">
        <v>67</v>
      </c>
      <c r="H412" s="10">
        <v>22.789287687502075</v>
      </c>
      <c r="I412" s="10">
        <v>320.2185810809431</v>
      </c>
      <c r="J412" s="332">
        <v>343.0078687684452</v>
      </c>
      <c r="K412" s="10">
        <v>25.705123390381665</v>
      </c>
      <c r="L412" s="10">
        <v>6.402161773989249</v>
      </c>
      <c r="M412" s="332">
        <v>32.107285164370914</v>
      </c>
      <c r="N412" s="10">
        <v>18.35100870642814</v>
      </c>
      <c r="O412" s="10">
        <v>81.11832646406265</v>
      </c>
      <c r="P412" s="10">
        <v>12.05801367866354</v>
      </c>
      <c r="Q412" s="10">
        <v>7.65016190185061</v>
      </c>
      <c r="R412" s="10">
        <v>39.82895980506165</v>
      </c>
      <c r="S412" s="10">
        <v>55.71450523325122</v>
      </c>
      <c r="T412" s="10">
        <v>46.555697823128504</v>
      </c>
      <c r="U412" s="10">
        <v>15.651301408506697</v>
      </c>
      <c r="V412" s="332">
        <v>276.927975020953</v>
      </c>
      <c r="W412" s="332">
        <v>652.0431289537692</v>
      </c>
      <c r="X412" s="10">
        <v>66.5363820730223</v>
      </c>
      <c r="Y412" s="327">
        <v>718.5795110267915</v>
      </c>
    </row>
    <row r="413" spans="1:25" ht="15">
      <c r="A413" s="7">
        <v>2018</v>
      </c>
      <c r="B413" s="5" t="s">
        <v>507</v>
      </c>
      <c r="C413" s="5" t="s">
        <v>56</v>
      </c>
      <c r="D413" s="5" t="s">
        <v>57</v>
      </c>
      <c r="E413" s="5" t="s">
        <v>219</v>
      </c>
      <c r="F413" s="5" t="s">
        <v>58</v>
      </c>
      <c r="G413" s="5" t="s">
        <v>68</v>
      </c>
      <c r="H413" s="10">
        <v>13.938945991922141</v>
      </c>
      <c r="I413" s="10">
        <v>3.8432134183992446</v>
      </c>
      <c r="J413" s="332">
        <v>17.782159410321384</v>
      </c>
      <c r="K413" s="10">
        <v>0.4482531629506462</v>
      </c>
      <c r="L413" s="10">
        <v>11.644295174109358</v>
      </c>
      <c r="M413" s="332">
        <v>12.092548337060004</v>
      </c>
      <c r="N413" s="10">
        <v>3.6830455367613437</v>
      </c>
      <c r="O413" s="10">
        <v>23.751129637185876</v>
      </c>
      <c r="P413" s="10">
        <v>5.528209717325223</v>
      </c>
      <c r="Q413" s="10">
        <v>3.6182015716788336</v>
      </c>
      <c r="R413" s="10">
        <v>8.024383662887384</v>
      </c>
      <c r="S413" s="10">
        <v>11.456509808366356</v>
      </c>
      <c r="T413" s="10">
        <v>20.641204742275303</v>
      </c>
      <c r="U413" s="10">
        <v>5.84658527064694</v>
      </c>
      <c r="V413" s="332">
        <v>82.54926994712726</v>
      </c>
      <c r="W413" s="332">
        <v>112.42397769450865</v>
      </c>
      <c r="X413" s="10">
        <v>11.186411198834877</v>
      </c>
      <c r="Y413" s="327">
        <v>123.61038889334353</v>
      </c>
    </row>
    <row r="414" spans="1:25" ht="15">
      <c r="A414" s="7">
        <v>2018</v>
      </c>
      <c r="B414" s="5" t="s">
        <v>507</v>
      </c>
      <c r="C414" s="5" t="s">
        <v>56</v>
      </c>
      <c r="D414" s="5" t="s">
        <v>57</v>
      </c>
      <c r="E414" s="5" t="s">
        <v>220</v>
      </c>
      <c r="F414" s="5" t="s">
        <v>58</v>
      </c>
      <c r="G414" s="5" t="s">
        <v>69</v>
      </c>
      <c r="H414" s="10">
        <v>10.865409255711118</v>
      </c>
      <c r="I414" s="10">
        <v>1.5031177881419397</v>
      </c>
      <c r="J414" s="332">
        <v>12.368527043853057</v>
      </c>
      <c r="K414" s="10">
        <v>1.8036125189342276</v>
      </c>
      <c r="L414" s="10">
        <v>4.089934729169136</v>
      </c>
      <c r="M414" s="332">
        <v>5.8935472481033635</v>
      </c>
      <c r="N414" s="10">
        <v>2.014656350010012</v>
      </c>
      <c r="O414" s="10">
        <v>11.250268886679068</v>
      </c>
      <c r="P414" s="10">
        <v>3.1702782853120497</v>
      </c>
      <c r="Q414" s="10">
        <v>1.2343065558985864</v>
      </c>
      <c r="R414" s="10">
        <v>4.583892129577256</v>
      </c>
      <c r="S414" s="10">
        <v>6.968130723549277</v>
      </c>
      <c r="T414" s="10">
        <v>12.713010897131346</v>
      </c>
      <c r="U414" s="10">
        <v>3.381019465777692</v>
      </c>
      <c r="V414" s="332">
        <v>45.315563293935284</v>
      </c>
      <c r="W414" s="332">
        <v>63.5776375858917</v>
      </c>
      <c r="X414" s="10">
        <v>6.339597307013582</v>
      </c>
      <c r="Y414" s="327">
        <v>69.91723489290528</v>
      </c>
    </row>
    <row r="415" spans="1:25" ht="15">
      <c r="A415" s="7">
        <v>2018</v>
      </c>
      <c r="B415" s="5" t="s">
        <v>507</v>
      </c>
      <c r="C415" s="5" t="s">
        <v>56</v>
      </c>
      <c r="D415" s="5" t="s">
        <v>57</v>
      </c>
      <c r="E415" s="5" t="s">
        <v>221</v>
      </c>
      <c r="F415" s="5" t="s">
        <v>58</v>
      </c>
      <c r="G415" s="5" t="s">
        <v>70</v>
      </c>
      <c r="H415" s="10">
        <v>42.91928325571817</v>
      </c>
      <c r="I415" s="10">
        <v>1.5574725253344441</v>
      </c>
      <c r="J415" s="332">
        <v>44.47675578105262</v>
      </c>
      <c r="K415" s="10">
        <v>3.717731987202172</v>
      </c>
      <c r="L415" s="10">
        <v>19.881515525412713</v>
      </c>
      <c r="M415" s="332">
        <v>23.599247512614884</v>
      </c>
      <c r="N415" s="10">
        <v>3.983569763067515</v>
      </c>
      <c r="O415" s="10">
        <v>31.082751020529855</v>
      </c>
      <c r="P415" s="10">
        <v>6.753330192955621</v>
      </c>
      <c r="Q415" s="10">
        <v>3.0043502468116774</v>
      </c>
      <c r="R415" s="10">
        <v>10.473273308324025</v>
      </c>
      <c r="S415" s="10">
        <v>17.59970032345361</v>
      </c>
      <c r="T415" s="10">
        <v>44.17839011328972</v>
      </c>
      <c r="U415" s="10">
        <v>9.754434841111117</v>
      </c>
      <c r="V415" s="332">
        <v>126.82979980954315</v>
      </c>
      <c r="W415" s="332">
        <v>194.90580310321064</v>
      </c>
      <c r="X415" s="10">
        <v>19.39313982369</v>
      </c>
      <c r="Y415" s="327">
        <v>214.29894292690065</v>
      </c>
    </row>
    <row r="416" spans="1:25" ht="15">
      <c r="A416" s="7">
        <v>2018</v>
      </c>
      <c r="B416" s="5" t="s">
        <v>507</v>
      </c>
      <c r="C416" s="5" t="s">
        <v>71</v>
      </c>
      <c r="D416" s="5" t="s">
        <v>72</v>
      </c>
      <c r="E416" s="5" t="s">
        <v>222</v>
      </c>
      <c r="F416" s="5" t="s">
        <v>73</v>
      </c>
      <c r="G416" s="5" t="s">
        <v>74</v>
      </c>
      <c r="H416" s="10">
        <v>27.562583088958906</v>
      </c>
      <c r="I416" s="10">
        <v>0</v>
      </c>
      <c r="J416" s="332">
        <v>27.562583088958906</v>
      </c>
      <c r="K416" s="10">
        <v>1.4342294493967673</v>
      </c>
      <c r="L416" s="10">
        <v>18.4891249302214</v>
      </c>
      <c r="M416" s="332">
        <v>19.923354379618168</v>
      </c>
      <c r="N416" s="10">
        <v>3.605864673500739</v>
      </c>
      <c r="O416" s="10">
        <v>15.695097287002154</v>
      </c>
      <c r="P416" s="10">
        <v>4.5102207895099795</v>
      </c>
      <c r="Q416" s="10">
        <v>1.939323157362456</v>
      </c>
      <c r="R416" s="10">
        <v>7.135485377681913</v>
      </c>
      <c r="S416" s="10">
        <v>9.062477876828288</v>
      </c>
      <c r="T416" s="10">
        <v>24.117125882371965</v>
      </c>
      <c r="U416" s="10">
        <v>2.6855907212203944</v>
      </c>
      <c r="V416" s="332">
        <v>68.75118576547789</v>
      </c>
      <c r="W416" s="332">
        <v>116.23712323405495</v>
      </c>
      <c r="X416" s="10">
        <v>11.509271644708143</v>
      </c>
      <c r="Y416" s="327">
        <v>127.74639487876308</v>
      </c>
    </row>
    <row r="417" spans="1:25" ht="15">
      <c r="A417" s="7">
        <v>2018</v>
      </c>
      <c r="B417" s="5" t="s">
        <v>507</v>
      </c>
      <c r="C417" s="5" t="s">
        <v>71</v>
      </c>
      <c r="D417" s="5" t="s">
        <v>75</v>
      </c>
      <c r="E417" s="5" t="s">
        <v>223</v>
      </c>
      <c r="F417" s="5" t="s">
        <v>73</v>
      </c>
      <c r="G417" s="5" t="s">
        <v>76</v>
      </c>
      <c r="H417" s="10">
        <v>14.946768577112799</v>
      </c>
      <c r="I417" s="10">
        <v>0</v>
      </c>
      <c r="J417" s="332">
        <v>14.946768577112799</v>
      </c>
      <c r="K417" s="10">
        <v>2.263696477856691</v>
      </c>
      <c r="L417" s="10">
        <v>3.5770641038929</v>
      </c>
      <c r="M417" s="332">
        <v>5.840760581749591</v>
      </c>
      <c r="N417" s="10">
        <v>1.5979094113295056</v>
      </c>
      <c r="O417" s="10">
        <v>4.404919971780545</v>
      </c>
      <c r="P417" s="10">
        <v>1.382768895672916</v>
      </c>
      <c r="Q417" s="10">
        <v>0.38170853379895</v>
      </c>
      <c r="R417" s="10">
        <v>3.9425671828207918</v>
      </c>
      <c r="S417" s="10">
        <v>4.9084111817959215</v>
      </c>
      <c r="T417" s="10">
        <v>21.360857638222086</v>
      </c>
      <c r="U417" s="10">
        <v>1.2947813974683875</v>
      </c>
      <c r="V417" s="332">
        <v>39.2739242128891</v>
      </c>
      <c r="W417" s="332">
        <v>60.06145337175149</v>
      </c>
      <c r="X417" s="10">
        <v>5.995571760600284</v>
      </c>
      <c r="Y417" s="327">
        <v>66.05702513235177</v>
      </c>
    </row>
    <row r="418" spans="1:25" ht="15">
      <c r="A418" s="7">
        <v>2018</v>
      </c>
      <c r="B418" s="5" t="s">
        <v>507</v>
      </c>
      <c r="C418" s="5" t="s">
        <v>71</v>
      </c>
      <c r="D418" s="5" t="s">
        <v>72</v>
      </c>
      <c r="E418" s="5" t="s">
        <v>224</v>
      </c>
      <c r="F418" s="5" t="s">
        <v>73</v>
      </c>
      <c r="G418" s="5" t="s">
        <v>77</v>
      </c>
      <c r="H418" s="10">
        <v>12.648867000317491</v>
      </c>
      <c r="I418" s="10">
        <v>5.141602117912663</v>
      </c>
      <c r="J418" s="332">
        <v>17.790469118230156</v>
      </c>
      <c r="K418" s="10">
        <v>0.5240162763112142</v>
      </c>
      <c r="L418" s="10">
        <v>5.285998733274545</v>
      </c>
      <c r="M418" s="332">
        <v>5.81001500958576</v>
      </c>
      <c r="N418" s="10">
        <v>1.6436399587201485</v>
      </c>
      <c r="O418" s="10">
        <v>5.321659756756848</v>
      </c>
      <c r="P418" s="10">
        <v>2.833963969437294</v>
      </c>
      <c r="Q418" s="10">
        <v>1.053564615752282</v>
      </c>
      <c r="R418" s="10">
        <v>4.035887674070351</v>
      </c>
      <c r="S418" s="10">
        <v>8.397211134203776</v>
      </c>
      <c r="T418" s="10">
        <v>20.131156671776807</v>
      </c>
      <c r="U418" s="10">
        <v>2.091910858861039</v>
      </c>
      <c r="V418" s="332">
        <v>45.508994639578546</v>
      </c>
      <c r="W418" s="332">
        <v>69.10947876739446</v>
      </c>
      <c r="X418" s="10">
        <v>6.906594395468073</v>
      </c>
      <c r="Y418" s="327">
        <v>76.01607316286254</v>
      </c>
    </row>
    <row r="419" spans="1:25" ht="15">
      <c r="A419" s="7">
        <v>2018</v>
      </c>
      <c r="B419" s="5" t="s">
        <v>507</v>
      </c>
      <c r="C419" s="5" t="s">
        <v>71</v>
      </c>
      <c r="D419" s="5" t="s">
        <v>72</v>
      </c>
      <c r="E419" s="5" t="s">
        <v>225</v>
      </c>
      <c r="F419" s="5" t="s">
        <v>73</v>
      </c>
      <c r="G419" s="5" t="s">
        <v>78</v>
      </c>
      <c r="H419" s="10">
        <v>6.029460662577419</v>
      </c>
      <c r="I419" s="10">
        <v>0.14143515013604904</v>
      </c>
      <c r="J419" s="332">
        <v>6.170895812713468</v>
      </c>
      <c r="K419" s="10">
        <v>1.575595611503892</v>
      </c>
      <c r="L419" s="10">
        <v>4.957902202036411</v>
      </c>
      <c r="M419" s="332">
        <v>6.533497813540303</v>
      </c>
      <c r="N419" s="10">
        <v>2.356965344817985</v>
      </c>
      <c r="O419" s="10">
        <v>9.495882520144072</v>
      </c>
      <c r="P419" s="10">
        <v>3.5786946078222206</v>
      </c>
      <c r="Q419" s="10">
        <v>1.608436230304979</v>
      </c>
      <c r="R419" s="10">
        <v>4.728705626962354</v>
      </c>
      <c r="S419" s="10">
        <v>7.568768327392884</v>
      </c>
      <c r="T419" s="10">
        <v>16.91165990096522</v>
      </c>
      <c r="U419" s="10">
        <v>2.364860658265358</v>
      </c>
      <c r="V419" s="332">
        <v>48.61397321667506</v>
      </c>
      <c r="W419" s="332">
        <v>61.31836684292883</v>
      </c>
      <c r="X419" s="10">
        <v>6.086543445123863</v>
      </c>
      <c r="Y419" s="327">
        <v>67.40491028805269</v>
      </c>
    </row>
    <row r="420" spans="1:25" ht="15">
      <c r="A420" s="7">
        <v>2018</v>
      </c>
      <c r="B420" s="5" t="s">
        <v>507</v>
      </c>
      <c r="C420" s="5" t="s">
        <v>71</v>
      </c>
      <c r="D420" s="5" t="s">
        <v>60</v>
      </c>
      <c r="E420" s="5" t="s">
        <v>226</v>
      </c>
      <c r="F420" s="5" t="s">
        <v>73</v>
      </c>
      <c r="G420" s="5" t="s">
        <v>79</v>
      </c>
      <c r="H420" s="10">
        <v>6.364168728071784</v>
      </c>
      <c r="I420" s="10">
        <v>0</v>
      </c>
      <c r="J420" s="332">
        <v>6.364168728071784</v>
      </c>
      <c r="K420" s="10">
        <v>0.6221467539962113</v>
      </c>
      <c r="L420" s="10">
        <v>3.1118382385701375</v>
      </c>
      <c r="M420" s="332">
        <v>3.7339849925663486</v>
      </c>
      <c r="N420" s="10">
        <v>19.42293166261829</v>
      </c>
      <c r="O420" s="10">
        <v>1.1917601695013766</v>
      </c>
      <c r="P420" s="10">
        <v>0.43312806182483055</v>
      </c>
      <c r="Q420" s="10">
        <v>0.21682866653349914</v>
      </c>
      <c r="R420" s="10">
        <v>0.8332189889741027</v>
      </c>
      <c r="S420" s="10">
        <v>2.3225653300524916</v>
      </c>
      <c r="T420" s="10">
        <v>2.6561686199188967</v>
      </c>
      <c r="U420" s="10">
        <v>0.3241105923081749</v>
      </c>
      <c r="V420" s="332">
        <v>27.40071209173166</v>
      </c>
      <c r="W420" s="332">
        <v>37.49886581236979</v>
      </c>
      <c r="X420" s="10">
        <v>3.816691845016037</v>
      </c>
      <c r="Y420" s="327">
        <v>41.31555765738583</v>
      </c>
    </row>
    <row r="421" spans="1:25" ht="15">
      <c r="A421" s="7">
        <v>2018</v>
      </c>
      <c r="B421" s="5" t="s">
        <v>507</v>
      </c>
      <c r="C421" s="5" t="s">
        <v>71</v>
      </c>
      <c r="D421" s="5" t="s">
        <v>75</v>
      </c>
      <c r="E421" s="5" t="s">
        <v>227</v>
      </c>
      <c r="F421" s="5" t="s">
        <v>73</v>
      </c>
      <c r="G421" s="5" t="s">
        <v>80</v>
      </c>
      <c r="H421" s="10">
        <v>136.49920127124417</v>
      </c>
      <c r="I421" s="10">
        <v>0</v>
      </c>
      <c r="J421" s="332">
        <v>136.49920127124417</v>
      </c>
      <c r="K421" s="10">
        <v>26.711850012432492</v>
      </c>
      <c r="L421" s="10">
        <v>19.592358134900536</v>
      </c>
      <c r="M421" s="332">
        <v>46.30420814733303</v>
      </c>
      <c r="N421" s="10">
        <v>23.056739493319125</v>
      </c>
      <c r="O421" s="10">
        <v>50.44144575544762</v>
      </c>
      <c r="P421" s="10">
        <v>8.89425184092405</v>
      </c>
      <c r="Q421" s="10">
        <v>9.669848621581822</v>
      </c>
      <c r="R421" s="10">
        <v>19.825940503847995</v>
      </c>
      <c r="S421" s="10">
        <v>24.005769435051846</v>
      </c>
      <c r="T421" s="10">
        <v>24.329730291753062</v>
      </c>
      <c r="U421" s="10">
        <v>7.66763712204113</v>
      </c>
      <c r="V421" s="332">
        <v>167.89136306396662</v>
      </c>
      <c r="W421" s="332">
        <v>350.69477248254384</v>
      </c>
      <c r="X421" s="10">
        <v>35.06100409608161</v>
      </c>
      <c r="Y421" s="327">
        <v>385.75577657862544</v>
      </c>
    </row>
    <row r="422" spans="1:25" ht="15">
      <c r="A422" s="7">
        <v>2018</v>
      </c>
      <c r="B422" s="5" t="s">
        <v>507</v>
      </c>
      <c r="C422" s="5" t="s">
        <v>71</v>
      </c>
      <c r="D422" s="5" t="s">
        <v>75</v>
      </c>
      <c r="E422" s="5" t="s">
        <v>228</v>
      </c>
      <c r="F422" s="5" t="s">
        <v>73</v>
      </c>
      <c r="G422" s="5" t="s">
        <v>81</v>
      </c>
      <c r="H422" s="10">
        <v>53.42550321787402</v>
      </c>
      <c r="I422" s="10">
        <v>0</v>
      </c>
      <c r="J422" s="332">
        <v>53.42550321787402</v>
      </c>
      <c r="K422" s="10">
        <v>133.88979884215132</v>
      </c>
      <c r="L422" s="10">
        <v>48.02864905714522</v>
      </c>
      <c r="M422" s="332">
        <v>181.91844789929655</v>
      </c>
      <c r="N422" s="10">
        <v>8.142715718341895</v>
      </c>
      <c r="O422" s="10">
        <v>27.173787666762152</v>
      </c>
      <c r="P422" s="10">
        <v>4.1302895471704</v>
      </c>
      <c r="Q422" s="10">
        <v>3.7134642098971815</v>
      </c>
      <c r="R422" s="10">
        <v>11.126951789648508</v>
      </c>
      <c r="S422" s="10">
        <v>18.84481300300649</v>
      </c>
      <c r="T422" s="10">
        <v>13.165223966442108</v>
      </c>
      <c r="U422" s="10">
        <v>4.491714926544865</v>
      </c>
      <c r="V422" s="332">
        <v>90.7889608278136</v>
      </c>
      <c r="W422" s="332">
        <v>326.13291194498413</v>
      </c>
      <c r="X422" s="10">
        <v>30.89934881326997</v>
      </c>
      <c r="Y422" s="327">
        <v>357.0322607582541</v>
      </c>
    </row>
    <row r="423" spans="1:25" ht="15">
      <c r="A423" s="7">
        <v>2018</v>
      </c>
      <c r="B423" s="5" t="s">
        <v>507</v>
      </c>
      <c r="C423" s="5" t="s">
        <v>71</v>
      </c>
      <c r="D423" s="5" t="s">
        <v>60</v>
      </c>
      <c r="E423" s="5" t="s">
        <v>229</v>
      </c>
      <c r="F423" s="5" t="s">
        <v>73</v>
      </c>
      <c r="G423" s="5" t="s">
        <v>82</v>
      </c>
      <c r="H423" s="10">
        <v>19.396259314323434</v>
      </c>
      <c r="I423" s="10">
        <v>0.4343551438189599</v>
      </c>
      <c r="J423" s="332">
        <v>19.830614458142392</v>
      </c>
      <c r="K423" s="10">
        <v>13.983310916435398</v>
      </c>
      <c r="L423" s="10">
        <v>13.335913932119208</v>
      </c>
      <c r="M423" s="332">
        <v>27.319224848554605</v>
      </c>
      <c r="N423" s="10">
        <v>21.048164168914177</v>
      </c>
      <c r="O423" s="10">
        <v>50.86946647117717</v>
      </c>
      <c r="P423" s="10">
        <v>12.910894277359525</v>
      </c>
      <c r="Q423" s="10">
        <v>5.230957056744781</v>
      </c>
      <c r="R423" s="10">
        <v>29.45792046827498</v>
      </c>
      <c r="S423" s="10">
        <v>35.93985009219736</v>
      </c>
      <c r="T423" s="10">
        <v>61.51703050805185</v>
      </c>
      <c r="U423" s="10">
        <v>13.144325649479876</v>
      </c>
      <c r="V423" s="332">
        <v>230.1186086921997</v>
      </c>
      <c r="W423" s="332">
        <v>277.2684479988967</v>
      </c>
      <c r="X423" s="10">
        <v>27.567471909191678</v>
      </c>
      <c r="Y423" s="327">
        <v>304.8359199080884</v>
      </c>
    </row>
    <row r="424" spans="1:25" ht="15">
      <c r="A424" s="7">
        <v>2018</v>
      </c>
      <c r="B424" s="5" t="s">
        <v>507</v>
      </c>
      <c r="C424" s="5" t="s">
        <v>71</v>
      </c>
      <c r="D424" s="5" t="s">
        <v>60</v>
      </c>
      <c r="E424" s="5" t="s">
        <v>230</v>
      </c>
      <c r="F424" s="5" t="s">
        <v>73</v>
      </c>
      <c r="G424" s="5" t="s">
        <v>83</v>
      </c>
      <c r="H424" s="10">
        <v>6.6374624532035496</v>
      </c>
      <c r="I424" s="10">
        <v>0</v>
      </c>
      <c r="J424" s="332">
        <v>6.6374624532035496</v>
      </c>
      <c r="K424" s="10">
        <v>0.18170665764442306</v>
      </c>
      <c r="L424" s="10">
        <v>5.73397594498379</v>
      </c>
      <c r="M424" s="332">
        <v>5.9156826026282125</v>
      </c>
      <c r="N424" s="10">
        <v>24.977991019158935</v>
      </c>
      <c r="O424" s="10">
        <v>2.5935684555684833</v>
      </c>
      <c r="P424" s="10">
        <v>1.0310916253654747</v>
      </c>
      <c r="Q424" s="10">
        <v>0.48378221091581003</v>
      </c>
      <c r="R424" s="10">
        <v>1.300857254864141</v>
      </c>
      <c r="S424" s="10">
        <v>3.9346667119127345</v>
      </c>
      <c r="T424" s="10">
        <v>5.84757513743776</v>
      </c>
      <c r="U424" s="10">
        <v>0.9310819507604593</v>
      </c>
      <c r="V424" s="332">
        <v>41.100614365983795</v>
      </c>
      <c r="W424" s="332">
        <v>53.65375942181556</v>
      </c>
      <c r="X424" s="10">
        <v>5.433866447767145</v>
      </c>
      <c r="Y424" s="327">
        <v>59.0876258695827</v>
      </c>
    </row>
    <row r="425" spans="1:25" ht="15">
      <c r="A425" s="7">
        <v>2018</v>
      </c>
      <c r="B425" s="5" t="s">
        <v>507</v>
      </c>
      <c r="C425" s="5" t="s">
        <v>71</v>
      </c>
      <c r="D425" s="5" t="s">
        <v>84</v>
      </c>
      <c r="E425" s="5" t="s">
        <v>231</v>
      </c>
      <c r="F425" s="5" t="s">
        <v>73</v>
      </c>
      <c r="G425" s="5" t="s">
        <v>85</v>
      </c>
      <c r="H425" s="10">
        <v>38.72822907627438</v>
      </c>
      <c r="I425" s="10">
        <v>0</v>
      </c>
      <c r="J425" s="332">
        <v>38.72822907627438</v>
      </c>
      <c r="K425" s="10">
        <v>7.022377360323338</v>
      </c>
      <c r="L425" s="10">
        <v>12.733697765503972</v>
      </c>
      <c r="M425" s="332">
        <v>19.75607512582731</v>
      </c>
      <c r="N425" s="10">
        <v>10.957417855909231</v>
      </c>
      <c r="O425" s="10">
        <v>21.59613226653157</v>
      </c>
      <c r="P425" s="10">
        <v>10.418145884401893</v>
      </c>
      <c r="Q425" s="10">
        <v>4.291001416939797</v>
      </c>
      <c r="R425" s="10">
        <v>14.523843492532329</v>
      </c>
      <c r="S425" s="10">
        <v>22.7659254946016</v>
      </c>
      <c r="T425" s="10">
        <v>54.07302885753417</v>
      </c>
      <c r="U425" s="10">
        <v>5.818392322442492</v>
      </c>
      <c r="V425" s="332">
        <v>144.4438875908931</v>
      </c>
      <c r="W425" s="332">
        <v>202.92819179299477</v>
      </c>
      <c r="X425" s="10">
        <v>20.218332567100976</v>
      </c>
      <c r="Y425" s="327">
        <v>223.14652436009575</v>
      </c>
    </row>
    <row r="426" spans="1:25" ht="15">
      <c r="A426" s="7">
        <v>2018</v>
      </c>
      <c r="B426" s="5" t="s">
        <v>507</v>
      </c>
      <c r="C426" s="5" t="s">
        <v>71</v>
      </c>
      <c r="D426" s="5" t="s">
        <v>84</v>
      </c>
      <c r="E426" s="5" t="s">
        <v>232</v>
      </c>
      <c r="F426" s="5" t="s">
        <v>73</v>
      </c>
      <c r="G426" s="5" t="s">
        <v>86</v>
      </c>
      <c r="H426" s="10">
        <v>2.158921024916584</v>
      </c>
      <c r="I426" s="10">
        <v>0</v>
      </c>
      <c r="J426" s="332">
        <v>2.158921024916584</v>
      </c>
      <c r="K426" s="10">
        <v>0.39877571534397543</v>
      </c>
      <c r="L426" s="10">
        <v>4.388273114219427</v>
      </c>
      <c r="M426" s="332">
        <v>4.787048829563402</v>
      </c>
      <c r="N426" s="10">
        <v>1.4642810136713307</v>
      </c>
      <c r="O426" s="10">
        <v>4.823116907071394</v>
      </c>
      <c r="P426" s="10">
        <v>2.6505175400564376</v>
      </c>
      <c r="Q426" s="10">
        <v>1.9873145133536068</v>
      </c>
      <c r="R426" s="10">
        <v>7.127595101654409</v>
      </c>
      <c r="S426" s="10">
        <v>6.412800573742465</v>
      </c>
      <c r="T426" s="10">
        <v>15.500489661375296</v>
      </c>
      <c r="U426" s="10">
        <v>2.385161946308045</v>
      </c>
      <c r="V426" s="332">
        <v>42.35127725723299</v>
      </c>
      <c r="W426" s="332">
        <v>49.29724711171298</v>
      </c>
      <c r="X426" s="10">
        <v>4.862211520060444</v>
      </c>
      <c r="Y426" s="327">
        <v>54.15945863177342</v>
      </c>
    </row>
    <row r="427" spans="1:25" ht="15">
      <c r="A427" s="7">
        <v>2018</v>
      </c>
      <c r="B427" s="5" t="s">
        <v>507</v>
      </c>
      <c r="C427" s="5" t="s">
        <v>71</v>
      </c>
      <c r="D427" s="5" t="s">
        <v>75</v>
      </c>
      <c r="E427" s="5" t="s">
        <v>233</v>
      </c>
      <c r="F427" s="5" t="s">
        <v>73</v>
      </c>
      <c r="G427" s="5" t="s">
        <v>87</v>
      </c>
      <c r="H427" s="10">
        <v>3.7878868525889673</v>
      </c>
      <c r="I427" s="10">
        <v>0</v>
      </c>
      <c r="J427" s="332">
        <v>3.7878868525889673</v>
      </c>
      <c r="K427" s="10">
        <v>1.2759111415868392</v>
      </c>
      <c r="L427" s="10">
        <v>1.9786311472310556</v>
      </c>
      <c r="M427" s="332">
        <v>3.2545422888178948</v>
      </c>
      <c r="N427" s="10">
        <v>2.1463169377019913</v>
      </c>
      <c r="O427" s="10">
        <v>4.818408312263153</v>
      </c>
      <c r="P427" s="10">
        <v>1.3075763516735308</v>
      </c>
      <c r="Q427" s="10">
        <v>0.8313329583134899</v>
      </c>
      <c r="R427" s="10">
        <v>2.7979157691799683</v>
      </c>
      <c r="S427" s="10">
        <v>3.671064998556422</v>
      </c>
      <c r="T427" s="10">
        <v>7.506354752580337</v>
      </c>
      <c r="U427" s="10">
        <v>1.6154335643403561</v>
      </c>
      <c r="V427" s="332">
        <v>24.69440364460925</v>
      </c>
      <c r="W427" s="332">
        <v>31.736832786016112</v>
      </c>
      <c r="X427" s="10">
        <v>3.154249178238478</v>
      </c>
      <c r="Y427" s="327">
        <v>34.89108196425459</v>
      </c>
    </row>
    <row r="428" spans="1:25" ht="15">
      <c r="A428" s="7">
        <v>2018</v>
      </c>
      <c r="B428" s="5" t="s">
        <v>507</v>
      </c>
      <c r="C428" s="5" t="s">
        <v>71</v>
      </c>
      <c r="D428" s="5" t="s">
        <v>75</v>
      </c>
      <c r="E428" s="5" t="s">
        <v>234</v>
      </c>
      <c r="F428" s="5" t="s">
        <v>73</v>
      </c>
      <c r="G428" s="5" t="s">
        <v>88</v>
      </c>
      <c r="H428" s="10">
        <v>48.323374794598855</v>
      </c>
      <c r="I428" s="10">
        <v>0</v>
      </c>
      <c r="J428" s="332">
        <v>48.323374794598855</v>
      </c>
      <c r="K428" s="10">
        <v>367.9031438549455</v>
      </c>
      <c r="L428" s="10">
        <v>70.48804251646958</v>
      </c>
      <c r="M428" s="332">
        <v>438.3911863714151</v>
      </c>
      <c r="N428" s="10">
        <v>15.638171532440754</v>
      </c>
      <c r="O428" s="10">
        <v>56.05586368649111</v>
      </c>
      <c r="P428" s="10">
        <v>8.705194311650446</v>
      </c>
      <c r="Q428" s="10">
        <v>9.931936702185201</v>
      </c>
      <c r="R428" s="10">
        <v>26.048646327033193</v>
      </c>
      <c r="S428" s="10">
        <v>44.22740586706739</v>
      </c>
      <c r="T428" s="10">
        <v>28.60694706211926</v>
      </c>
      <c r="U428" s="10">
        <v>8.022025737543483</v>
      </c>
      <c r="V428" s="332">
        <v>197.23619122653085</v>
      </c>
      <c r="W428" s="332">
        <v>683.9507523925448</v>
      </c>
      <c r="X428" s="10">
        <v>64.03272265225729</v>
      </c>
      <c r="Y428" s="327">
        <v>747.9834750448022</v>
      </c>
    </row>
    <row r="429" spans="1:25" ht="15">
      <c r="A429" s="7">
        <v>2018</v>
      </c>
      <c r="B429" s="5" t="s">
        <v>507</v>
      </c>
      <c r="C429" s="5" t="s">
        <v>71</v>
      </c>
      <c r="D429" s="5" t="s">
        <v>75</v>
      </c>
      <c r="E429" s="5" t="s">
        <v>235</v>
      </c>
      <c r="F429" s="5" t="s">
        <v>73</v>
      </c>
      <c r="G429" s="5" t="s">
        <v>89</v>
      </c>
      <c r="H429" s="10">
        <v>241.617479618866</v>
      </c>
      <c r="I429" s="10">
        <v>20.378556208350346</v>
      </c>
      <c r="J429" s="332">
        <v>261.99603582721636</v>
      </c>
      <c r="K429" s="10">
        <v>180.56695648515097</v>
      </c>
      <c r="L429" s="10">
        <v>89.46465353611696</v>
      </c>
      <c r="M429" s="332">
        <v>270.0316100212679</v>
      </c>
      <c r="N429" s="10">
        <v>39.21615406264351</v>
      </c>
      <c r="O429" s="10">
        <v>89.541505125373</v>
      </c>
      <c r="P429" s="10">
        <v>14.40499858088316</v>
      </c>
      <c r="Q429" s="10">
        <v>12.790537215741702</v>
      </c>
      <c r="R429" s="10">
        <v>32.348935185562034</v>
      </c>
      <c r="S429" s="10">
        <v>59.385470832848576</v>
      </c>
      <c r="T429" s="10">
        <v>90.37396574248531</v>
      </c>
      <c r="U429" s="10">
        <v>11.420822873443921</v>
      </c>
      <c r="V429" s="332">
        <v>349.4823896189812</v>
      </c>
      <c r="W429" s="332">
        <v>881.5100354674654</v>
      </c>
      <c r="X429" s="10">
        <v>86.3253279191698</v>
      </c>
      <c r="Y429" s="327">
        <v>967.8353633866352</v>
      </c>
    </row>
    <row r="430" spans="1:25" ht="15">
      <c r="A430" s="7">
        <v>2018</v>
      </c>
      <c r="B430" s="5" t="s">
        <v>507</v>
      </c>
      <c r="C430" s="5" t="s">
        <v>71</v>
      </c>
      <c r="D430" s="5" t="s">
        <v>84</v>
      </c>
      <c r="E430" s="5" t="s">
        <v>236</v>
      </c>
      <c r="F430" s="5" t="s">
        <v>73</v>
      </c>
      <c r="G430" s="5" t="s">
        <v>90</v>
      </c>
      <c r="H430" s="10">
        <v>9.86688780853107</v>
      </c>
      <c r="I430" s="10">
        <v>0</v>
      </c>
      <c r="J430" s="332">
        <v>9.86688780853107</v>
      </c>
      <c r="K430" s="10">
        <v>5.52123952493813</v>
      </c>
      <c r="L430" s="10">
        <v>0.7292809394803759</v>
      </c>
      <c r="M430" s="332">
        <v>6.250520464418505</v>
      </c>
      <c r="N430" s="10">
        <v>8.049928381976493</v>
      </c>
      <c r="O430" s="10">
        <v>11.293681722845514</v>
      </c>
      <c r="P430" s="10">
        <v>2.0831950414116505</v>
      </c>
      <c r="Q430" s="10">
        <v>1.1668380100977849</v>
      </c>
      <c r="R430" s="10">
        <v>4.345718610257697</v>
      </c>
      <c r="S430" s="10">
        <v>6.820578612079776</v>
      </c>
      <c r="T430" s="10">
        <v>12.00494763447488</v>
      </c>
      <c r="U430" s="10">
        <v>1.6803184780347398</v>
      </c>
      <c r="V430" s="332">
        <v>47.44520649117854</v>
      </c>
      <c r="W430" s="332">
        <v>63.562614764128114</v>
      </c>
      <c r="X430" s="10">
        <v>6.365131105323131</v>
      </c>
      <c r="Y430" s="327">
        <v>69.92774586945124</v>
      </c>
    </row>
    <row r="431" spans="1:25" ht="15">
      <c r="A431" s="7">
        <v>2018</v>
      </c>
      <c r="B431" s="5" t="s">
        <v>507</v>
      </c>
      <c r="C431" s="5" t="s">
        <v>71</v>
      </c>
      <c r="D431" s="5" t="s">
        <v>72</v>
      </c>
      <c r="E431" s="5" t="s">
        <v>237</v>
      </c>
      <c r="F431" s="5" t="s">
        <v>73</v>
      </c>
      <c r="G431" s="5" t="s">
        <v>91</v>
      </c>
      <c r="H431" s="10">
        <v>16.05949651430377</v>
      </c>
      <c r="I431" s="10">
        <v>1.7500647200530937</v>
      </c>
      <c r="J431" s="332">
        <v>17.809561234356863</v>
      </c>
      <c r="K431" s="10">
        <v>0.8190273490677288</v>
      </c>
      <c r="L431" s="10">
        <v>10.03754226425907</v>
      </c>
      <c r="M431" s="332">
        <v>10.8565696133268</v>
      </c>
      <c r="N431" s="10">
        <v>4.0450103054664694</v>
      </c>
      <c r="O431" s="10">
        <v>26.270103358320934</v>
      </c>
      <c r="P431" s="10">
        <v>4.305708237304569</v>
      </c>
      <c r="Q431" s="10">
        <v>1.9889258418488251</v>
      </c>
      <c r="R431" s="10">
        <v>6.880133920823107</v>
      </c>
      <c r="S431" s="10">
        <v>11.868382610297573</v>
      </c>
      <c r="T431" s="10">
        <v>27.495423927047973</v>
      </c>
      <c r="U431" s="10">
        <v>3.1922906565940994</v>
      </c>
      <c r="V431" s="332">
        <v>86.04597885770355</v>
      </c>
      <c r="W431" s="332">
        <v>114.7121097053872</v>
      </c>
      <c r="X431" s="10">
        <v>11.466590726382236</v>
      </c>
      <c r="Y431" s="327">
        <v>126.17870043176944</v>
      </c>
    </row>
    <row r="432" spans="1:25" ht="15">
      <c r="A432" s="7">
        <v>2018</v>
      </c>
      <c r="B432" s="5" t="s">
        <v>507</v>
      </c>
      <c r="C432" s="5" t="s">
        <v>71</v>
      </c>
      <c r="D432" s="5" t="s">
        <v>72</v>
      </c>
      <c r="E432" s="5" t="s">
        <v>238</v>
      </c>
      <c r="F432" s="5" t="s">
        <v>73</v>
      </c>
      <c r="G432" s="5" t="s">
        <v>92</v>
      </c>
      <c r="H432" s="10">
        <v>42.55655520368595</v>
      </c>
      <c r="I432" s="10">
        <v>1.5070802992383177</v>
      </c>
      <c r="J432" s="332">
        <v>44.06363550292427</v>
      </c>
      <c r="K432" s="10">
        <v>75.70592547971347</v>
      </c>
      <c r="L432" s="10">
        <v>49.14535743557777</v>
      </c>
      <c r="M432" s="332">
        <v>124.85128291529125</v>
      </c>
      <c r="N432" s="10">
        <v>21.754622347417257</v>
      </c>
      <c r="O432" s="10">
        <v>106.49765692453867</v>
      </c>
      <c r="P432" s="10">
        <v>17.07791559887196</v>
      </c>
      <c r="Q432" s="10">
        <v>16.258705640421113</v>
      </c>
      <c r="R432" s="10">
        <v>35.907946322507925</v>
      </c>
      <c r="S432" s="10">
        <v>46.96673636225702</v>
      </c>
      <c r="T432" s="10">
        <v>76.80130977479654</v>
      </c>
      <c r="U432" s="10">
        <v>13.086070405191927</v>
      </c>
      <c r="V432" s="332">
        <v>334.3509633760024</v>
      </c>
      <c r="W432" s="332">
        <v>503.265881794218</v>
      </c>
      <c r="X432" s="10">
        <v>49.309258059758676</v>
      </c>
      <c r="Y432" s="327">
        <v>552.5751398539767</v>
      </c>
    </row>
    <row r="433" spans="1:25" ht="15">
      <c r="A433" s="7">
        <v>2018</v>
      </c>
      <c r="B433" s="5" t="s">
        <v>507</v>
      </c>
      <c r="C433" s="5" t="s">
        <v>93</v>
      </c>
      <c r="D433" s="5" t="s">
        <v>94</v>
      </c>
      <c r="E433" s="5" t="s">
        <v>239</v>
      </c>
      <c r="F433" s="5" t="s">
        <v>95</v>
      </c>
      <c r="G433" s="5" t="s">
        <v>96</v>
      </c>
      <c r="H433" s="10">
        <v>6.159200192515507</v>
      </c>
      <c r="I433" s="10">
        <v>0.9236479839234463</v>
      </c>
      <c r="J433" s="332">
        <v>7.0828481764389535</v>
      </c>
      <c r="K433" s="10">
        <v>0.5948894877179595</v>
      </c>
      <c r="L433" s="10">
        <v>1.8310589534973272</v>
      </c>
      <c r="M433" s="332">
        <v>2.4259484412152865</v>
      </c>
      <c r="N433" s="10">
        <v>2.3597106694387264</v>
      </c>
      <c r="O433" s="10">
        <v>1.5089123206076573</v>
      </c>
      <c r="P433" s="10">
        <v>0.6858035889771856</v>
      </c>
      <c r="Q433" s="10">
        <v>0.1944098055127384</v>
      </c>
      <c r="R433" s="10">
        <v>1.068638141365075</v>
      </c>
      <c r="S433" s="10">
        <v>2.245001170135451</v>
      </c>
      <c r="T433" s="10">
        <v>6.401387925284923</v>
      </c>
      <c r="U433" s="10">
        <v>0.5955879758091318</v>
      </c>
      <c r="V433" s="332">
        <v>15.059451597130888</v>
      </c>
      <c r="W433" s="332">
        <v>24.56824821478513</v>
      </c>
      <c r="X433" s="10">
        <v>2.46261159971648</v>
      </c>
      <c r="Y433" s="327">
        <v>27.03085981450161</v>
      </c>
    </row>
    <row r="434" spans="1:25" ht="15">
      <c r="A434" s="7">
        <v>2018</v>
      </c>
      <c r="B434" s="5" t="s">
        <v>507</v>
      </c>
      <c r="C434" s="5" t="s">
        <v>93</v>
      </c>
      <c r="D434" s="5" t="s">
        <v>97</v>
      </c>
      <c r="E434" s="5" t="s">
        <v>240</v>
      </c>
      <c r="F434" s="5" t="s">
        <v>95</v>
      </c>
      <c r="G434" s="5" t="s">
        <v>98</v>
      </c>
      <c r="H434" s="10">
        <v>45.53223701125305</v>
      </c>
      <c r="I434" s="10">
        <v>0</v>
      </c>
      <c r="J434" s="332">
        <v>45.53223701125305</v>
      </c>
      <c r="K434" s="10">
        <v>0.685019831405249</v>
      </c>
      <c r="L434" s="10">
        <v>8.978946119793132</v>
      </c>
      <c r="M434" s="332">
        <v>9.663965951198382</v>
      </c>
      <c r="N434" s="10">
        <v>1.357430440001261</v>
      </c>
      <c r="O434" s="10">
        <v>5.867098304933038</v>
      </c>
      <c r="P434" s="10">
        <v>2.7023839131361878</v>
      </c>
      <c r="Q434" s="10">
        <v>1.3927831529109216</v>
      </c>
      <c r="R434" s="10">
        <v>4.832872334404335</v>
      </c>
      <c r="S434" s="10">
        <v>7.789354935055569</v>
      </c>
      <c r="T434" s="10">
        <v>13.034953461978828</v>
      </c>
      <c r="U434" s="10">
        <v>2.3451322779898924</v>
      </c>
      <c r="V434" s="332">
        <v>39.32200882041003</v>
      </c>
      <c r="W434" s="332">
        <v>94.51821178286147</v>
      </c>
      <c r="X434" s="10">
        <v>9.4619506262073</v>
      </c>
      <c r="Y434" s="327">
        <v>103.98016240906877</v>
      </c>
    </row>
    <row r="435" spans="1:25" ht="15">
      <c r="A435" s="7">
        <v>2018</v>
      </c>
      <c r="B435" s="5" t="s">
        <v>507</v>
      </c>
      <c r="C435" s="5" t="s">
        <v>93</v>
      </c>
      <c r="D435" s="5" t="s">
        <v>97</v>
      </c>
      <c r="E435" s="5" t="s">
        <v>241</v>
      </c>
      <c r="F435" s="5" t="s">
        <v>95</v>
      </c>
      <c r="G435" s="5" t="s">
        <v>99</v>
      </c>
      <c r="H435" s="10">
        <v>10.773130740854512</v>
      </c>
      <c r="I435" s="10">
        <v>0</v>
      </c>
      <c r="J435" s="332">
        <v>10.773130740854512</v>
      </c>
      <c r="K435" s="10">
        <v>1.1961215458907402</v>
      </c>
      <c r="L435" s="10">
        <v>3.089647390945592</v>
      </c>
      <c r="M435" s="332">
        <v>4.285768936836332</v>
      </c>
      <c r="N435" s="10">
        <v>0.9476666965187677</v>
      </c>
      <c r="O435" s="10">
        <v>4.727917331536143</v>
      </c>
      <c r="P435" s="10">
        <v>1.8673002150393314</v>
      </c>
      <c r="Q435" s="10">
        <v>0.8552509736955403</v>
      </c>
      <c r="R435" s="10">
        <v>3.8271329245621035</v>
      </c>
      <c r="S435" s="10">
        <v>4.683572236800167</v>
      </c>
      <c r="T435" s="10">
        <v>10.69188322330784</v>
      </c>
      <c r="U435" s="10">
        <v>1.9653672656492633</v>
      </c>
      <c r="V435" s="332">
        <v>29.566090867109157</v>
      </c>
      <c r="W435" s="332">
        <v>44.6249905448</v>
      </c>
      <c r="X435" s="10">
        <v>4.440766207915731</v>
      </c>
      <c r="Y435" s="327">
        <v>49.06575675271573</v>
      </c>
    </row>
    <row r="436" spans="1:25" ht="15">
      <c r="A436" s="7">
        <v>2018</v>
      </c>
      <c r="B436" s="5" t="s">
        <v>507</v>
      </c>
      <c r="C436" s="5" t="s">
        <v>93</v>
      </c>
      <c r="D436" s="5" t="s">
        <v>97</v>
      </c>
      <c r="E436" s="5" t="s">
        <v>242</v>
      </c>
      <c r="F436" s="5" t="s">
        <v>95</v>
      </c>
      <c r="G436" s="5" t="s">
        <v>100</v>
      </c>
      <c r="H436" s="10">
        <v>5.24579185262711</v>
      </c>
      <c r="I436" s="10">
        <v>13.35685572209408</v>
      </c>
      <c r="J436" s="332">
        <v>18.60264757472119</v>
      </c>
      <c r="K436" s="10">
        <v>4.140710005360774</v>
      </c>
      <c r="L436" s="10">
        <v>1.887579064308112</v>
      </c>
      <c r="M436" s="332">
        <v>6.028289069668887</v>
      </c>
      <c r="N436" s="10">
        <v>4.388770434369942</v>
      </c>
      <c r="O436" s="10">
        <v>6.517873376186232</v>
      </c>
      <c r="P436" s="10">
        <v>3.2437051556596814</v>
      </c>
      <c r="Q436" s="10">
        <v>1.081729447848949</v>
      </c>
      <c r="R436" s="10">
        <v>8.334614819581525</v>
      </c>
      <c r="S436" s="10">
        <v>8.013786254401218</v>
      </c>
      <c r="T436" s="10">
        <v>14.584014935811348</v>
      </c>
      <c r="U436" s="10">
        <v>3.169496715039067</v>
      </c>
      <c r="V436" s="332">
        <v>49.33399113889796</v>
      </c>
      <c r="W436" s="332">
        <v>73.96492778328803</v>
      </c>
      <c r="X436" s="10">
        <v>7.405129208153335</v>
      </c>
      <c r="Y436" s="327">
        <v>81.37005699144137</v>
      </c>
    </row>
    <row r="437" spans="1:25" ht="15">
      <c r="A437" s="7">
        <v>2018</v>
      </c>
      <c r="B437" s="5" t="s">
        <v>507</v>
      </c>
      <c r="C437" s="5" t="s">
        <v>93</v>
      </c>
      <c r="D437" s="5" t="s">
        <v>97</v>
      </c>
      <c r="E437" s="5" t="s">
        <v>243</v>
      </c>
      <c r="F437" s="5" t="s">
        <v>95</v>
      </c>
      <c r="G437" s="5" t="s">
        <v>101</v>
      </c>
      <c r="H437" s="10">
        <v>26.91580674668632</v>
      </c>
      <c r="I437" s="10">
        <v>0</v>
      </c>
      <c r="J437" s="332">
        <v>26.91580674668632</v>
      </c>
      <c r="K437" s="10">
        <v>2.4173652989489165</v>
      </c>
      <c r="L437" s="10">
        <v>6.175761022125331</v>
      </c>
      <c r="M437" s="332">
        <v>8.593126321074248</v>
      </c>
      <c r="N437" s="10">
        <v>1.3295658843046492</v>
      </c>
      <c r="O437" s="10">
        <v>9.547577496281177</v>
      </c>
      <c r="P437" s="10">
        <v>3.7861736618235566</v>
      </c>
      <c r="Q437" s="10">
        <v>2.017196811333275</v>
      </c>
      <c r="R437" s="10">
        <v>6.528320813583434</v>
      </c>
      <c r="S437" s="10">
        <v>8.661334708688143</v>
      </c>
      <c r="T437" s="10">
        <v>18.967232475714816</v>
      </c>
      <c r="U437" s="10">
        <v>3.0320665738833217</v>
      </c>
      <c r="V437" s="332">
        <v>53.86946842561237</v>
      </c>
      <c r="W437" s="332">
        <v>89.37840149337293</v>
      </c>
      <c r="X437" s="10">
        <v>8.911670460117508</v>
      </c>
      <c r="Y437" s="327">
        <v>98.29007195349044</v>
      </c>
    </row>
    <row r="438" spans="1:25" ht="15">
      <c r="A438" s="7">
        <v>2018</v>
      </c>
      <c r="B438" s="5" t="s">
        <v>507</v>
      </c>
      <c r="C438" s="5" t="s">
        <v>93</v>
      </c>
      <c r="D438" s="5" t="s">
        <v>94</v>
      </c>
      <c r="E438" s="5" t="s">
        <v>244</v>
      </c>
      <c r="F438" s="5" t="s">
        <v>95</v>
      </c>
      <c r="G438" s="5" t="s">
        <v>102</v>
      </c>
      <c r="H438" s="10">
        <v>23.979020938748686</v>
      </c>
      <c r="I438" s="10">
        <v>0</v>
      </c>
      <c r="J438" s="332">
        <v>23.979020938748686</v>
      </c>
      <c r="K438" s="10">
        <v>0.6834685736296628</v>
      </c>
      <c r="L438" s="10">
        <v>11.976871193545993</v>
      </c>
      <c r="M438" s="332">
        <v>12.660339767175655</v>
      </c>
      <c r="N438" s="10">
        <v>6.734457980206116</v>
      </c>
      <c r="O438" s="10">
        <v>19.86681010050022</v>
      </c>
      <c r="P438" s="10">
        <v>4.861393444597214</v>
      </c>
      <c r="Q438" s="10">
        <v>2.1524975085356126</v>
      </c>
      <c r="R438" s="10">
        <v>9.652168761330994</v>
      </c>
      <c r="S438" s="10">
        <v>13.578381673847941</v>
      </c>
      <c r="T438" s="10">
        <v>30.82207149176176</v>
      </c>
      <c r="U438" s="10">
        <v>4.1528200624934675</v>
      </c>
      <c r="V438" s="332">
        <v>91.82060102327333</v>
      </c>
      <c r="W438" s="332">
        <v>128.45996172919766</v>
      </c>
      <c r="X438" s="10">
        <v>12.812027144591983</v>
      </c>
      <c r="Y438" s="327">
        <v>141.27198887378964</v>
      </c>
    </row>
    <row r="439" spans="1:25" ht="15">
      <c r="A439" s="7">
        <v>2018</v>
      </c>
      <c r="B439" s="5" t="s">
        <v>507</v>
      </c>
      <c r="C439" s="5" t="s">
        <v>93</v>
      </c>
      <c r="D439" s="5" t="s">
        <v>94</v>
      </c>
      <c r="E439" s="5" t="s">
        <v>245</v>
      </c>
      <c r="F439" s="5" t="s">
        <v>95</v>
      </c>
      <c r="G439" s="5" t="s">
        <v>103</v>
      </c>
      <c r="H439" s="10">
        <v>53.3159336682868</v>
      </c>
      <c r="I439" s="10">
        <v>4.562838976880981</v>
      </c>
      <c r="J439" s="332">
        <v>57.878772645167786</v>
      </c>
      <c r="K439" s="10">
        <v>1.9713564020136676</v>
      </c>
      <c r="L439" s="10">
        <v>18.695492262127356</v>
      </c>
      <c r="M439" s="332">
        <v>20.666848664141025</v>
      </c>
      <c r="N439" s="10">
        <v>4.660649962949583</v>
      </c>
      <c r="O439" s="10">
        <v>35.668728256882424</v>
      </c>
      <c r="P439" s="10">
        <v>9.0089718903278</v>
      </c>
      <c r="Q439" s="10">
        <v>4.862774707895302</v>
      </c>
      <c r="R439" s="10">
        <v>14.259908757469933</v>
      </c>
      <c r="S439" s="10">
        <v>21.679006572820573</v>
      </c>
      <c r="T439" s="10">
        <v>40.78764993426471</v>
      </c>
      <c r="U439" s="10">
        <v>5.2016494619257845</v>
      </c>
      <c r="V439" s="332">
        <v>136.12933954453612</v>
      </c>
      <c r="W439" s="332">
        <v>214.67496085384494</v>
      </c>
      <c r="X439" s="10">
        <v>21.451205851872842</v>
      </c>
      <c r="Y439" s="327">
        <v>236.12616670571776</v>
      </c>
    </row>
    <row r="440" spans="1:25" ht="15">
      <c r="A440" s="7">
        <v>2018</v>
      </c>
      <c r="B440" s="5" t="s">
        <v>507</v>
      </c>
      <c r="C440" s="5" t="s">
        <v>93</v>
      </c>
      <c r="D440" s="5" t="s">
        <v>97</v>
      </c>
      <c r="E440" s="5" t="s">
        <v>246</v>
      </c>
      <c r="F440" s="5" t="s">
        <v>95</v>
      </c>
      <c r="G440" s="5" t="s">
        <v>104</v>
      </c>
      <c r="H440" s="10">
        <v>90.4772481008449</v>
      </c>
      <c r="I440" s="10">
        <v>0</v>
      </c>
      <c r="J440" s="332">
        <v>90.4772481008449</v>
      </c>
      <c r="K440" s="10">
        <v>7.568015294181815</v>
      </c>
      <c r="L440" s="10">
        <v>11.575635968156792</v>
      </c>
      <c r="M440" s="332">
        <v>19.143651262338608</v>
      </c>
      <c r="N440" s="10">
        <v>3.3574263498652077</v>
      </c>
      <c r="O440" s="10">
        <v>15.53578123349655</v>
      </c>
      <c r="P440" s="10">
        <v>6.076809085525817</v>
      </c>
      <c r="Q440" s="10">
        <v>1.9892481797499348</v>
      </c>
      <c r="R440" s="10">
        <v>11.547027615889133</v>
      </c>
      <c r="S440" s="10">
        <v>12.47513751877432</v>
      </c>
      <c r="T440" s="10">
        <v>20.7239687028575</v>
      </c>
      <c r="U440" s="10">
        <v>4.816725721594073</v>
      </c>
      <c r="V440" s="332">
        <v>76.52212440775253</v>
      </c>
      <c r="W440" s="332">
        <v>186.14302377093605</v>
      </c>
      <c r="X440" s="10">
        <v>18.6528182577261</v>
      </c>
      <c r="Y440" s="327">
        <v>204.79584202866215</v>
      </c>
    </row>
    <row r="441" spans="1:25" ht="15">
      <c r="A441" s="7">
        <v>2018</v>
      </c>
      <c r="B441" s="5" t="s">
        <v>507</v>
      </c>
      <c r="C441" s="5" t="s">
        <v>93</v>
      </c>
      <c r="D441" s="5" t="s">
        <v>94</v>
      </c>
      <c r="E441" s="5" t="s">
        <v>247</v>
      </c>
      <c r="F441" s="5" t="s">
        <v>95</v>
      </c>
      <c r="G441" s="5" t="s">
        <v>105</v>
      </c>
      <c r="H441" s="10">
        <v>23.68929805926799</v>
      </c>
      <c r="I441" s="10">
        <v>1.5382905191713503</v>
      </c>
      <c r="J441" s="332">
        <v>25.22758857843934</v>
      </c>
      <c r="K441" s="10">
        <v>2.586531724312192</v>
      </c>
      <c r="L441" s="10">
        <v>17.1850985002802</v>
      </c>
      <c r="M441" s="332">
        <v>19.771630224592393</v>
      </c>
      <c r="N441" s="10">
        <v>12.215259435271786</v>
      </c>
      <c r="O441" s="10">
        <v>28.760764557159327</v>
      </c>
      <c r="P441" s="10">
        <v>8.59076088193524</v>
      </c>
      <c r="Q441" s="10">
        <v>5.170650974993878</v>
      </c>
      <c r="R441" s="10">
        <v>10.765682650099796</v>
      </c>
      <c r="S441" s="10">
        <v>17.18724687740348</v>
      </c>
      <c r="T441" s="10">
        <v>35.2593359534756</v>
      </c>
      <c r="U441" s="10">
        <v>4.827802254316674</v>
      </c>
      <c r="V441" s="332">
        <v>122.77750358465578</v>
      </c>
      <c r="W441" s="332">
        <v>167.7767223876875</v>
      </c>
      <c r="X441" s="10">
        <v>16.70082868039257</v>
      </c>
      <c r="Y441" s="327">
        <v>184.47755106808006</v>
      </c>
    </row>
    <row r="442" spans="1:25" ht="15">
      <c r="A442" s="7">
        <v>2018</v>
      </c>
      <c r="B442" s="5" t="s">
        <v>507</v>
      </c>
      <c r="C442" s="5" t="s">
        <v>93</v>
      </c>
      <c r="D442" s="5" t="s">
        <v>97</v>
      </c>
      <c r="E442" s="5" t="s">
        <v>248</v>
      </c>
      <c r="F442" s="5" t="s">
        <v>95</v>
      </c>
      <c r="G442" s="5" t="s">
        <v>106</v>
      </c>
      <c r="H442" s="10">
        <v>10.156435195680688</v>
      </c>
      <c r="I442" s="10">
        <v>0</v>
      </c>
      <c r="J442" s="332">
        <v>10.156435195680688</v>
      </c>
      <c r="K442" s="10">
        <v>0.6339069831408015</v>
      </c>
      <c r="L442" s="10">
        <v>3.789855699087465</v>
      </c>
      <c r="M442" s="332">
        <v>4.423762682228267</v>
      </c>
      <c r="N442" s="10">
        <v>1.09733833385504</v>
      </c>
      <c r="O442" s="10">
        <v>7.0853002755987555</v>
      </c>
      <c r="P442" s="10">
        <v>1.6975817046742032</v>
      </c>
      <c r="Q442" s="10">
        <v>0.6048609000563844</v>
      </c>
      <c r="R442" s="10">
        <v>3.8678471096890497</v>
      </c>
      <c r="S442" s="10">
        <v>5.206221572025406</v>
      </c>
      <c r="T442" s="10">
        <v>10.314820758887626</v>
      </c>
      <c r="U442" s="10">
        <v>2.315150715564996</v>
      </c>
      <c r="V442" s="332">
        <v>32.18912137035146</v>
      </c>
      <c r="W442" s="332">
        <v>46.76931924826041</v>
      </c>
      <c r="X442" s="10">
        <v>4.65907194447623</v>
      </c>
      <c r="Y442" s="327">
        <v>51.42839119273664</v>
      </c>
    </row>
    <row r="443" spans="1:25" ht="15">
      <c r="A443" s="7">
        <v>2018</v>
      </c>
      <c r="B443" s="5" t="s">
        <v>507</v>
      </c>
      <c r="C443" s="5" t="s">
        <v>93</v>
      </c>
      <c r="D443" s="5" t="s">
        <v>97</v>
      </c>
      <c r="E443" s="5" t="s">
        <v>249</v>
      </c>
      <c r="F443" s="5" t="s">
        <v>95</v>
      </c>
      <c r="G443" s="5" t="s">
        <v>107</v>
      </c>
      <c r="H443" s="10">
        <v>11.858869344966035</v>
      </c>
      <c r="I443" s="10">
        <v>0</v>
      </c>
      <c r="J443" s="332">
        <v>11.858869344966035</v>
      </c>
      <c r="K443" s="10">
        <v>0.9720210519780306</v>
      </c>
      <c r="L443" s="10">
        <v>3.7568423312754797</v>
      </c>
      <c r="M443" s="332">
        <v>4.72886338325351</v>
      </c>
      <c r="N443" s="10">
        <v>1.4587696287455174</v>
      </c>
      <c r="O443" s="10">
        <v>4.998130800396883</v>
      </c>
      <c r="P443" s="10">
        <v>2.1318437686904885</v>
      </c>
      <c r="Q443" s="10">
        <v>1.09889765478057</v>
      </c>
      <c r="R443" s="10">
        <v>4.247238247797671</v>
      </c>
      <c r="S443" s="10">
        <v>5.169333675463387</v>
      </c>
      <c r="T443" s="10">
        <v>11.316610654345844</v>
      </c>
      <c r="U443" s="10">
        <v>1.6889424438635432</v>
      </c>
      <c r="V443" s="332">
        <v>32.1097668740839</v>
      </c>
      <c r="W443" s="332">
        <v>48.69749960230345</v>
      </c>
      <c r="X443" s="10">
        <v>4.847493139133845</v>
      </c>
      <c r="Y443" s="327">
        <v>53.5449927414373</v>
      </c>
    </row>
    <row r="444" spans="1:25" ht="15">
      <c r="A444" s="7">
        <v>2018</v>
      </c>
      <c r="B444" s="5" t="s">
        <v>507</v>
      </c>
      <c r="C444" s="5" t="s">
        <v>93</v>
      </c>
      <c r="D444" s="5" t="s">
        <v>97</v>
      </c>
      <c r="E444" s="5" t="s">
        <v>250</v>
      </c>
      <c r="F444" s="5" t="s">
        <v>95</v>
      </c>
      <c r="G444" s="5" t="s">
        <v>108</v>
      </c>
      <c r="H444" s="10">
        <v>15.454239601591782</v>
      </c>
      <c r="I444" s="10">
        <v>0</v>
      </c>
      <c r="J444" s="332">
        <v>15.454239601591782</v>
      </c>
      <c r="K444" s="10">
        <v>0.2828555312419817</v>
      </c>
      <c r="L444" s="10">
        <v>7.861321927854284</v>
      </c>
      <c r="M444" s="332">
        <v>8.144177459096266</v>
      </c>
      <c r="N444" s="10">
        <v>2.2002579210944297</v>
      </c>
      <c r="O444" s="10">
        <v>8.147231372481995</v>
      </c>
      <c r="P444" s="10">
        <v>3.7770440075518126</v>
      </c>
      <c r="Q444" s="10">
        <v>7.138260557831409</v>
      </c>
      <c r="R444" s="10">
        <v>4.826994790937808</v>
      </c>
      <c r="S444" s="10">
        <v>9.107440879728632</v>
      </c>
      <c r="T444" s="10">
        <v>19.06908755580164</v>
      </c>
      <c r="U444" s="10">
        <v>5.211209184391902</v>
      </c>
      <c r="V444" s="332">
        <v>59.477526269819634</v>
      </c>
      <c r="W444" s="332">
        <v>83.07594333050768</v>
      </c>
      <c r="X444" s="10">
        <v>8.215751713119376</v>
      </c>
      <c r="Y444" s="327">
        <v>91.29169504362706</v>
      </c>
    </row>
    <row r="445" spans="1:25" ht="15">
      <c r="A445" s="7">
        <v>2018</v>
      </c>
      <c r="B445" s="5" t="s">
        <v>507</v>
      </c>
      <c r="C445" s="5" t="s">
        <v>93</v>
      </c>
      <c r="D445" s="5" t="s">
        <v>97</v>
      </c>
      <c r="E445" s="5" t="s">
        <v>251</v>
      </c>
      <c r="F445" s="5" t="s">
        <v>95</v>
      </c>
      <c r="G445" s="5" t="s">
        <v>109</v>
      </c>
      <c r="H445" s="10">
        <v>5.22072147595664</v>
      </c>
      <c r="I445" s="10">
        <v>0</v>
      </c>
      <c r="J445" s="332">
        <v>5.22072147595664</v>
      </c>
      <c r="K445" s="10">
        <v>0.14415708928019624</v>
      </c>
      <c r="L445" s="10">
        <v>2.7961668187651543</v>
      </c>
      <c r="M445" s="332">
        <v>2.9403239080453507</v>
      </c>
      <c r="N445" s="10">
        <v>1.9745097395866662</v>
      </c>
      <c r="O445" s="10">
        <v>5.136045040184934</v>
      </c>
      <c r="P445" s="10">
        <v>1.432922020477628</v>
      </c>
      <c r="Q445" s="10">
        <v>0.2763867282673838</v>
      </c>
      <c r="R445" s="10">
        <v>3.024976361321267</v>
      </c>
      <c r="S445" s="10">
        <v>3.417802202144085</v>
      </c>
      <c r="T445" s="10">
        <v>5.82857530049326</v>
      </c>
      <c r="U445" s="10">
        <v>1.292861558448467</v>
      </c>
      <c r="V445" s="332">
        <v>22.38407895092369</v>
      </c>
      <c r="W445" s="332">
        <v>30.54512433492568</v>
      </c>
      <c r="X445" s="10">
        <v>3.0451086745749794</v>
      </c>
      <c r="Y445" s="327">
        <v>33.59023300950066</v>
      </c>
    </row>
    <row r="446" spans="1:25" ht="15">
      <c r="A446" s="7">
        <v>2018</v>
      </c>
      <c r="B446" s="5" t="s">
        <v>507</v>
      </c>
      <c r="C446" s="5" t="s">
        <v>93</v>
      </c>
      <c r="D446" s="5" t="s">
        <v>94</v>
      </c>
      <c r="E446" s="5" t="s">
        <v>252</v>
      </c>
      <c r="F446" s="5" t="s">
        <v>95</v>
      </c>
      <c r="G446" s="5" t="s">
        <v>110</v>
      </c>
      <c r="H446" s="10">
        <v>10.409693247340586</v>
      </c>
      <c r="I446" s="10">
        <v>0</v>
      </c>
      <c r="J446" s="332">
        <v>10.409693247340586</v>
      </c>
      <c r="K446" s="10">
        <v>0.7194290324093097</v>
      </c>
      <c r="L446" s="10">
        <v>5.186424086600702</v>
      </c>
      <c r="M446" s="332">
        <v>5.905853119010012</v>
      </c>
      <c r="N446" s="10">
        <v>1.1284859270620078</v>
      </c>
      <c r="O446" s="10">
        <v>4.276188611902093</v>
      </c>
      <c r="P446" s="10">
        <v>2.98813299543722</v>
      </c>
      <c r="Q446" s="10">
        <v>1.44358035849105</v>
      </c>
      <c r="R446" s="10">
        <v>4.960767909026751</v>
      </c>
      <c r="S446" s="10">
        <v>7.957391372711866</v>
      </c>
      <c r="T446" s="10">
        <v>20.691525972758917</v>
      </c>
      <c r="U446" s="10">
        <v>1.8940160288065708</v>
      </c>
      <c r="V446" s="332">
        <v>45.34008917619648</v>
      </c>
      <c r="W446" s="332">
        <v>61.655635542547074</v>
      </c>
      <c r="X446" s="10">
        <v>6.119921976614461</v>
      </c>
      <c r="Y446" s="327">
        <v>67.77555751916154</v>
      </c>
    </row>
    <row r="447" spans="1:25" ht="15">
      <c r="A447" s="7">
        <v>2018</v>
      </c>
      <c r="B447" s="5" t="s">
        <v>507</v>
      </c>
      <c r="C447" s="5" t="s">
        <v>93</v>
      </c>
      <c r="D447" s="5" t="s">
        <v>97</v>
      </c>
      <c r="E447" s="5" t="s">
        <v>253</v>
      </c>
      <c r="F447" s="5" t="s">
        <v>95</v>
      </c>
      <c r="G447" s="5" t="s">
        <v>111</v>
      </c>
      <c r="H447" s="10">
        <v>13.37546034295239</v>
      </c>
      <c r="I447" s="10">
        <v>0.4940064137306618</v>
      </c>
      <c r="J447" s="332">
        <v>13.869466756683051</v>
      </c>
      <c r="K447" s="10">
        <v>5.022492212382689</v>
      </c>
      <c r="L447" s="10">
        <v>1.920618069049787</v>
      </c>
      <c r="M447" s="332">
        <v>6.943110281432476</v>
      </c>
      <c r="N447" s="10">
        <v>2.2673246216809715</v>
      </c>
      <c r="O447" s="10">
        <v>5.822798529407332</v>
      </c>
      <c r="P447" s="10">
        <v>3.6467319366416286</v>
      </c>
      <c r="Q447" s="10">
        <v>1.7045954267538177</v>
      </c>
      <c r="R447" s="10">
        <v>6.646857029269518</v>
      </c>
      <c r="S447" s="10">
        <v>7.763975757877632</v>
      </c>
      <c r="T447" s="10">
        <v>20.0183825905574</v>
      </c>
      <c r="U447" s="10">
        <v>2.136945660865636</v>
      </c>
      <c r="V447" s="332">
        <v>50.007611553053934</v>
      </c>
      <c r="W447" s="332">
        <v>70.82018859116945</v>
      </c>
      <c r="X447" s="10">
        <v>7.040378548190698</v>
      </c>
      <c r="Y447" s="327">
        <v>77.86056713936016</v>
      </c>
    </row>
    <row r="448" spans="1:25" ht="15">
      <c r="A448" s="7">
        <v>2018</v>
      </c>
      <c r="B448" s="5" t="s">
        <v>507</v>
      </c>
      <c r="C448" s="5" t="s">
        <v>93</v>
      </c>
      <c r="D448" s="5" t="s">
        <v>97</v>
      </c>
      <c r="E448" s="5" t="s">
        <v>254</v>
      </c>
      <c r="F448" s="5" t="s">
        <v>95</v>
      </c>
      <c r="G448" s="5" t="s">
        <v>112</v>
      </c>
      <c r="H448" s="10">
        <v>18.259644494280554</v>
      </c>
      <c r="I448" s="10">
        <v>0</v>
      </c>
      <c r="J448" s="332">
        <v>18.259644494280554</v>
      </c>
      <c r="K448" s="10">
        <v>1.717641079214394</v>
      </c>
      <c r="L448" s="10">
        <v>15.291025366139884</v>
      </c>
      <c r="M448" s="332">
        <v>17.00866644535428</v>
      </c>
      <c r="N448" s="10">
        <v>8.798836149130718</v>
      </c>
      <c r="O448" s="10">
        <v>45.932184807929474</v>
      </c>
      <c r="P448" s="10">
        <v>6.293812569146773</v>
      </c>
      <c r="Q448" s="10">
        <v>2.599255331807671</v>
      </c>
      <c r="R448" s="10">
        <v>26.590757306223537</v>
      </c>
      <c r="S448" s="10">
        <v>18.84678891608694</v>
      </c>
      <c r="T448" s="10">
        <v>26.89945695525665</v>
      </c>
      <c r="U448" s="10">
        <v>5.179796219290813</v>
      </c>
      <c r="V448" s="332">
        <v>141.14088825487255</v>
      </c>
      <c r="W448" s="332">
        <v>176.40919919450738</v>
      </c>
      <c r="X448" s="10">
        <v>17.568153279865736</v>
      </c>
      <c r="Y448" s="327">
        <v>193.9773524743731</v>
      </c>
    </row>
    <row r="449" spans="1:25" ht="15">
      <c r="A449" s="7">
        <v>2018</v>
      </c>
      <c r="B449" s="5" t="s">
        <v>507</v>
      </c>
      <c r="C449" s="5" t="s">
        <v>93</v>
      </c>
      <c r="D449" s="5" t="s">
        <v>97</v>
      </c>
      <c r="E449" s="5" t="s">
        <v>255</v>
      </c>
      <c r="F449" s="5" t="s">
        <v>95</v>
      </c>
      <c r="G449" s="5" t="s">
        <v>113</v>
      </c>
      <c r="H449" s="10">
        <v>23.72236654200098</v>
      </c>
      <c r="I449" s="10">
        <v>0</v>
      </c>
      <c r="J449" s="332">
        <v>23.72236654200098</v>
      </c>
      <c r="K449" s="10">
        <v>5.097371756582532</v>
      </c>
      <c r="L449" s="10">
        <v>21.00077703335371</v>
      </c>
      <c r="M449" s="332">
        <v>26.098148789936243</v>
      </c>
      <c r="N449" s="10">
        <v>13.810830193468824</v>
      </c>
      <c r="O449" s="10">
        <v>71.49912745861474</v>
      </c>
      <c r="P449" s="10">
        <v>9.422068456344533</v>
      </c>
      <c r="Q449" s="10">
        <v>7.673323528394951</v>
      </c>
      <c r="R449" s="10">
        <v>24.991434192002206</v>
      </c>
      <c r="S449" s="10">
        <v>29.631248827830856</v>
      </c>
      <c r="T449" s="10">
        <v>61.10250163322353</v>
      </c>
      <c r="U449" s="10">
        <v>7.757870792903293</v>
      </c>
      <c r="V449" s="332">
        <v>225.88840508278295</v>
      </c>
      <c r="W449" s="332">
        <v>275.7089204147202</v>
      </c>
      <c r="X449" s="10">
        <v>27.497621412015928</v>
      </c>
      <c r="Y449" s="327">
        <v>303.2065418267361</v>
      </c>
    </row>
    <row r="450" spans="1:25" ht="15">
      <c r="A450" s="7">
        <v>2018</v>
      </c>
      <c r="B450" s="5" t="s">
        <v>507</v>
      </c>
      <c r="C450" s="5" t="s">
        <v>93</v>
      </c>
      <c r="D450" s="5" t="s">
        <v>97</v>
      </c>
      <c r="E450" s="5" t="s">
        <v>256</v>
      </c>
      <c r="F450" s="5" t="s">
        <v>95</v>
      </c>
      <c r="G450" s="5" t="s">
        <v>114</v>
      </c>
      <c r="H450" s="10">
        <v>15.767540898141956</v>
      </c>
      <c r="I450" s="10">
        <v>0.5943700108437784</v>
      </c>
      <c r="J450" s="332">
        <v>16.361910908985735</v>
      </c>
      <c r="K450" s="10">
        <v>1.1531903874968337</v>
      </c>
      <c r="L450" s="10">
        <v>13.247795531168455</v>
      </c>
      <c r="M450" s="332">
        <v>14.400985918665288</v>
      </c>
      <c r="N450" s="10">
        <v>6.270736567784051</v>
      </c>
      <c r="O450" s="10">
        <v>30.2222180561267</v>
      </c>
      <c r="P450" s="10">
        <v>5.915847959139951</v>
      </c>
      <c r="Q450" s="10">
        <v>2.7138710439252405</v>
      </c>
      <c r="R450" s="10">
        <v>17.04545547332829</v>
      </c>
      <c r="S450" s="10">
        <v>17.290769951745332</v>
      </c>
      <c r="T450" s="10">
        <v>31.10256502686746</v>
      </c>
      <c r="U450" s="10">
        <v>5.723009166685021</v>
      </c>
      <c r="V450" s="332">
        <v>116.28447324560204</v>
      </c>
      <c r="W450" s="332">
        <v>147.0473700732531</v>
      </c>
      <c r="X450" s="10">
        <v>14.624590980690153</v>
      </c>
      <c r="Y450" s="327">
        <v>161.67196105394325</v>
      </c>
    </row>
    <row r="451" spans="1:25" ht="15">
      <c r="A451" s="7">
        <v>2018</v>
      </c>
      <c r="B451" s="5" t="s">
        <v>507</v>
      </c>
      <c r="C451" s="5" t="s">
        <v>93</v>
      </c>
      <c r="D451" s="5" t="s">
        <v>94</v>
      </c>
      <c r="E451" s="5" t="s">
        <v>257</v>
      </c>
      <c r="F451" s="5" t="s">
        <v>95</v>
      </c>
      <c r="G451" s="5" t="s">
        <v>115</v>
      </c>
      <c r="H451" s="10">
        <v>18.058806706901528</v>
      </c>
      <c r="I451" s="10">
        <v>0</v>
      </c>
      <c r="J451" s="332">
        <v>18.058806706901528</v>
      </c>
      <c r="K451" s="10">
        <v>0.4438772559043491</v>
      </c>
      <c r="L451" s="10">
        <v>5.963399834899074</v>
      </c>
      <c r="M451" s="332">
        <v>6.407277090803423</v>
      </c>
      <c r="N451" s="10">
        <v>2.0617131689526174</v>
      </c>
      <c r="O451" s="10">
        <v>7.644506737450959</v>
      </c>
      <c r="P451" s="10">
        <v>2.5290557091317307</v>
      </c>
      <c r="Q451" s="10">
        <v>0.9361557139495705</v>
      </c>
      <c r="R451" s="10">
        <v>4.003994860801253</v>
      </c>
      <c r="S451" s="10">
        <v>5.747241612689529</v>
      </c>
      <c r="T451" s="10">
        <v>12.379602312485739</v>
      </c>
      <c r="U451" s="10">
        <v>2.314054236484491</v>
      </c>
      <c r="V451" s="332">
        <v>37.61632435194589</v>
      </c>
      <c r="W451" s="332">
        <v>62.082408149650846</v>
      </c>
      <c r="X451" s="10">
        <v>6.194833148427067</v>
      </c>
      <c r="Y451" s="327">
        <v>68.27724129807791</v>
      </c>
    </row>
    <row r="452" spans="1:25" ht="15">
      <c r="A452" s="7">
        <v>2018</v>
      </c>
      <c r="B452" s="5" t="s">
        <v>507</v>
      </c>
      <c r="C452" s="5" t="s">
        <v>116</v>
      </c>
      <c r="D452" s="5" t="s">
        <v>117</v>
      </c>
      <c r="E452" s="5" t="s">
        <v>258</v>
      </c>
      <c r="F452" s="5" t="s">
        <v>118</v>
      </c>
      <c r="G452" s="5" t="s">
        <v>119</v>
      </c>
      <c r="H452" s="10">
        <v>63.5867741383002</v>
      </c>
      <c r="I452" s="10">
        <v>1.8543111904368916</v>
      </c>
      <c r="J452" s="332">
        <v>65.44108532873709</v>
      </c>
      <c r="K452" s="10">
        <v>4.523926867951963</v>
      </c>
      <c r="L452" s="10">
        <v>15.076193367884258</v>
      </c>
      <c r="M452" s="332">
        <v>19.600120235836222</v>
      </c>
      <c r="N452" s="10">
        <v>4.549832613730833</v>
      </c>
      <c r="O452" s="10">
        <v>19.324647609315438</v>
      </c>
      <c r="P452" s="10">
        <v>8.237294220592627</v>
      </c>
      <c r="Q452" s="10">
        <v>4.335269765093853</v>
      </c>
      <c r="R452" s="10">
        <v>20.811662420648872</v>
      </c>
      <c r="S452" s="10">
        <v>17.06150855233036</v>
      </c>
      <c r="T452" s="10">
        <v>33.66515624403954</v>
      </c>
      <c r="U452" s="10">
        <v>6.9622543987558405</v>
      </c>
      <c r="V452" s="332">
        <v>114.94762582450736</v>
      </c>
      <c r="W452" s="332">
        <v>199.98883138908064</v>
      </c>
      <c r="X452" s="10">
        <v>19.93115966526739</v>
      </c>
      <c r="Y452" s="327">
        <v>219.91999105434803</v>
      </c>
    </row>
    <row r="453" spans="1:25" ht="15">
      <c r="A453" s="7">
        <v>2018</v>
      </c>
      <c r="B453" s="5" t="s">
        <v>507</v>
      </c>
      <c r="C453" s="5" t="s">
        <v>116</v>
      </c>
      <c r="D453" s="5" t="s">
        <v>120</v>
      </c>
      <c r="E453" s="5" t="s">
        <v>259</v>
      </c>
      <c r="F453" s="5" t="s">
        <v>118</v>
      </c>
      <c r="G453" s="5" t="s">
        <v>121</v>
      </c>
      <c r="H453" s="10">
        <v>6.445123010637609</v>
      </c>
      <c r="I453" s="10">
        <v>0</v>
      </c>
      <c r="J453" s="332">
        <v>6.445123010637609</v>
      </c>
      <c r="K453" s="10">
        <v>0.6511332989462644</v>
      </c>
      <c r="L453" s="10">
        <v>4.036170212962401</v>
      </c>
      <c r="M453" s="332">
        <v>4.687303511908665</v>
      </c>
      <c r="N453" s="10">
        <v>6.73566105108989</v>
      </c>
      <c r="O453" s="10">
        <v>5.303187427760342</v>
      </c>
      <c r="P453" s="10">
        <v>1.4202800200374446</v>
      </c>
      <c r="Q453" s="10">
        <v>0.7333781221866152</v>
      </c>
      <c r="R453" s="10">
        <v>4.723955596094231</v>
      </c>
      <c r="S453" s="10">
        <v>4.479727307538781</v>
      </c>
      <c r="T453" s="10">
        <v>9.430132835800306</v>
      </c>
      <c r="U453" s="10">
        <v>1.2453925273267752</v>
      </c>
      <c r="V453" s="332">
        <v>34.07171488783439</v>
      </c>
      <c r="W453" s="332">
        <v>45.204141410380664</v>
      </c>
      <c r="X453" s="10">
        <v>4.512154647409249</v>
      </c>
      <c r="Y453" s="327">
        <v>49.71629605778991</v>
      </c>
    </row>
    <row r="454" spans="1:25" ht="15">
      <c r="A454" s="7">
        <v>2018</v>
      </c>
      <c r="B454" s="5" t="s">
        <v>507</v>
      </c>
      <c r="C454" s="5" t="s">
        <v>116</v>
      </c>
      <c r="D454" s="5" t="s">
        <v>117</v>
      </c>
      <c r="E454" s="5" t="s">
        <v>260</v>
      </c>
      <c r="F454" s="5" t="s">
        <v>118</v>
      </c>
      <c r="G454" s="5" t="s">
        <v>122</v>
      </c>
      <c r="H454" s="10">
        <v>17.398134147884768</v>
      </c>
      <c r="I454" s="10">
        <v>0</v>
      </c>
      <c r="J454" s="332">
        <v>17.398134147884768</v>
      </c>
      <c r="K454" s="10">
        <v>2.2160581840100946</v>
      </c>
      <c r="L454" s="10">
        <v>4.075229600374356</v>
      </c>
      <c r="M454" s="332">
        <v>6.29128778438445</v>
      </c>
      <c r="N454" s="10">
        <v>1.3905882113106154</v>
      </c>
      <c r="O454" s="10">
        <v>4.9861869877961595</v>
      </c>
      <c r="P454" s="10">
        <v>2.914366807096558</v>
      </c>
      <c r="Q454" s="10">
        <v>1.5810959968781617</v>
      </c>
      <c r="R454" s="10">
        <v>8.28412558519573</v>
      </c>
      <c r="S454" s="10">
        <v>5.949511535937824</v>
      </c>
      <c r="T454" s="10">
        <v>13.814282770703329</v>
      </c>
      <c r="U454" s="10">
        <v>1.6263773911279402</v>
      </c>
      <c r="V454" s="332">
        <v>40.546535286046314</v>
      </c>
      <c r="W454" s="332">
        <v>64.23595721831553</v>
      </c>
      <c r="X454" s="10">
        <v>6.384828555396463</v>
      </c>
      <c r="Y454" s="327">
        <v>70.620785773712</v>
      </c>
    </row>
    <row r="455" spans="1:25" ht="15">
      <c r="A455" s="7">
        <v>2018</v>
      </c>
      <c r="B455" s="5" t="s">
        <v>507</v>
      </c>
      <c r="C455" s="5" t="s">
        <v>116</v>
      </c>
      <c r="D455" s="5" t="s">
        <v>123</v>
      </c>
      <c r="E455" s="5" t="s">
        <v>261</v>
      </c>
      <c r="F455" s="5" t="s">
        <v>118</v>
      </c>
      <c r="G455" s="5" t="s">
        <v>124</v>
      </c>
      <c r="H455" s="10">
        <v>12.956505553644464</v>
      </c>
      <c r="I455" s="10">
        <v>0</v>
      </c>
      <c r="J455" s="332">
        <v>12.956505553644464</v>
      </c>
      <c r="K455" s="10">
        <v>3.2404395420362104</v>
      </c>
      <c r="L455" s="10">
        <v>14.352799574967928</v>
      </c>
      <c r="M455" s="332">
        <v>17.59323911700414</v>
      </c>
      <c r="N455" s="10">
        <v>39.05836551035459</v>
      </c>
      <c r="O455" s="10">
        <v>13.691584985104372</v>
      </c>
      <c r="P455" s="10">
        <v>3.7945864530021978</v>
      </c>
      <c r="Q455" s="10">
        <v>1.8435257552161397</v>
      </c>
      <c r="R455" s="10">
        <v>14.18987263865227</v>
      </c>
      <c r="S455" s="10">
        <v>9.194458583221916</v>
      </c>
      <c r="T455" s="10">
        <v>15.081758467753696</v>
      </c>
      <c r="U455" s="10">
        <v>2.6823095629158566</v>
      </c>
      <c r="V455" s="332">
        <v>99.53646195622105</v>
      </c>
      <c r="W455" s="332">
        <v>130.08620662686965</v>
      </c>
      <c r="X455" s="10">
        <v>13.013466276226742</v>
      </c>
      <c r="Y455" s="327">
        <v>143.0996729030964</v>
      </c>
    </row>
    <row r="456" spans="1:25" ht="15">
      <c r="A456" s="7">
        <v>2018</v>
      </c>
      <c r="B456" s="5" t="s">
        <v>507</v>
      </c>
      <c r="C456" s="5" t="s">
        <v>116</v>
      </c>
      <c r="D456" s="5" t="s">
        <v>120</v>
      </c>
      <c r="E456" s="5" t="s">
        <v>262</v>
      </c>
      <c r="F456" s="5" t="s">
        <v>118</v>
      </c>
      <c r="G456" s="5" t="s">
        <v>125</v>
      </c>
      <c r="H456" s="10">
        <v>12.047845267600803</v>
      </c>
      <c r="I456" s="10">
        <v>0</v>
      </c>
      <c r="J456" s="332">
        <v>12.047845267600803</v>
      </c>
      <c r="K456" s="10">
        <v>1.93162371896663</v>
      </c>
      <c r="L456" s="10">
        <v>3.646203524349758</v>
      </c>
      <c r="M456" s="332">
        <v>5.5778272433163885</v>
      </c>
      <c r="N456" s="10">
        <v>1.10713977905644</v>
      </c>
      <c r="O456" s="10">
        <v>3.740190915192818</v>
      </c>
      <c r="P456" s="10">
        <v>1.5676266725836825</v>
      </c>
      <c r="Q456" s="10">
        <v>0.6701392873340949</v>
      </c>
      <c r="R456" s="10">
        <v>6.628803173546875</v>
      </c>
      <c r="S456" s="10">
        <v>6.934188610644323</v>
      </c>
      <c r="T456" s="10">
        <v>8.434188451295093</v>
      </c>
      <c r="U456" s="10">
        <v>1.5162347030549805</v>
      </c>
      <c r="V456" s="332">
        <v>30.59851159270831</v>
      </c>
      <c r="W456" s="332">
        <v>48.224184103625504</v>
      </c>
      <c r="X456" s="10">
        <v>4.777802194365522</v>
      </c>
      <c r="Y456" s="327">
        <v>53.001986297991024</v>
      </c>
    </row>
    <row r="457" spans="1:25" ht="15">
      <c r="A457" s="7">
        <v>2018</v>
      </c>
      <c r="B457" s="5" t="s">
        <v>507</v>
      </c>
      <c r="C457" s="5" t="s">
        <v>116</v>
      </c>
      <c r="D457" s="5" t="s">
        <v>126</v>
      </c>
      <c r="E457" s="5" t="s">
        <v>263</v>
      </c>
      <c r="F457" s="5" t="s">
        <v>118</v>
      </c>
      <c r="G457" s="5" t="s">
        <v>127</v>
      </c>
      <c r="H457" s="10">
        <v>43.03973445035288</v>
      </c>
      <c r="I457" s="10">
        <v>0</v>
      </c>
      <c r="J457" s="332">
        <v>43.03973445035288</v>
      </c>
      <c r="K457" s="10">
        <v>26.070400467179212</v>
      </c>
      <c r="L457" s="10">
        <v>28.537875322610038</v>
      </c>
      <c r="M457" s="332">
        <v>54.608275789789246</v>
      </c>
      <c r="N457" s="10">
        <v>23.22441619022844</v>
      </c>
      <c r="O457" s="10">
        <v>131.3418208160008</v>
      </c>
      <c r="P457" s="10">
        <v>27.096883400918436</v>
      </c>
      <c r="Q457" s="10">
        <v>12.462484213395637</v>
      </c>
      <c r="R457" s="10">
        <v>87.24986377612377</v>
      </c>
      <c r="S457" s="10">
        <v>50.486661189370814</v>
      </c>
      <c r="T457" s="10">
        <v>60.73977105049811</v>
      </c>
      <c r="U457" s="10">
        <v>25.08516365575323</v>
      </c>
      <c r="V457" s="332">
        <v>417.6870642922892</v>
      </c>
      <c r="W457" s="332">
        <v>515.3350745324313</v>
      </c>
      <c r="X457" s="10">
        <v>51.11156431328321</v>
      </c>
      <c r="Y457" s="327">
        <v>566.4466388457146</v>
      </c>
    </row>
    <row r="458" spans="1:25" ht="15">
      <c r="A458" s="7">
        <v>2018</v>
      </c>
      <c r="B458" s="5" t="s">
        <v>507</v>
      </c>
      <c r="C458" s="5" t="s">
        <v>116</v>
      </c>
      <c r="D458" s="5" t="s">
        <v>120</v>
      </c>
      <c r="E458" s="5" t="s">
        <v>264</v>
      </c>
      <c r="F458" s="5" t="s">
        <v>118</v>
      </c>
      <c r="G458" s="5" t="s">
        <v>128</v>
      </c>
      <c r="H458" s="10">
        <v>277.2069922737599</v>
      </c>
      <c r="I458" s="10">
        <v>0</v>
      </c>
      <c r="J458" s="332">
        <v>277.2069922737599</v>
      </c>
      <c r="K458" s="10">
        <v>5.907692235584547</v>
      </c>
      <c r="L458" s="10">
        <v>39.275108276172666</v>
      </c>
      <c r="M458" s="332">
        <v>45.182800511757215</v>
      </c>
      <c r="N458" s="10">
        <v>5.209685588144486</v>
      </c>
      <c r="O458" s="10">
        <v>31.997743537694717</v>
      </c>
      <c r="P458" s="10">
        <v>7.103661066588659</v>
      </c>
      <c r="Q458" s="10">
        <v>4.573630607456604</v>
      </c>
      <c r="R458" s="10">
        <v>27.202679020140074</v>
      </c>
      <c r="S458" s="10">
        <v>19.075216642418532</v>
      </c>
      <c r="T458" s="10">
        <v>25.316207870828443</v>
      </c>
      <c r="U458" s="10">
        <v>6.745552396584347</v>
      </c>
      <c r="V458" s="332">
        <v>127.22437672985583</v>
      </c>
      <c r="W458" s="332">
        <v>449.61416951537296</v>
      </c>
      <c r="X458" s="10">
        <v>45.214109017680336</v>
      </c>
      <c r="Y458" s="327">
        <v>494.8282785330533</v>
      </c>
    </row>
    <row r="459" spans="1:25" ht="15">
      <c r="A459" s="7">
        <v>2018</v>
      </c>
      <c r="B459" s="5" t="s">
        <v>507</v>
      </c>
      <c r="C459" s="5" t="s">
        <v>116</v>
      </c>
      <c r="D459" s="5" t="s">
        <v>126</v>
      </c>
      <c r="E459" s="5" t="s">
        <v>265</v>
      </c>
      <c r="F459" s="5" t="s">
        <v>118</v>
      </c>
      <c r="G459" s="5" t="s">
        <v>129</v>
      </c>
      <c r="H459" s="10">
        <v>42.24576544889135</v>
      </c>
      <c r="I459" s="10">
        <v>1.137358357213485</v>
      </c>
      <c r="J459" s="332">
        <v>43.383123806104834</v>
      </c>
      <c r="K459" s="10">
        <v>15.969350873820598</v>
      </c>
      <c r="L459" s="10">
        <v>32.22627258975687</v>
      </c>
      <c r="M459" s="332">
        <v>48.19562346357746</v>
      </c>
      <c r="N459" s="10">
        <v>20.24048981091692</v>
      </c>
      <c r="O459" s="10">
        <v>82.66812570531614</v>
      </c>
      <c r="P459" s="10">
        <v>18.956270556235864</v>
      </c>
      <c r="Q459" s="10">
        <v>10.935930466897704</v>
      </c>
      <c r="R459" s="10">
        <v>66.88333856471213</v>
      </c>
      <c r="S459" s="10">
        <v>42.82451262778668</v>
      </c>
      <c r="T459" s="10">
        <v>49.20571538241571</v>
      </c>
      <c r="U459" s="10">
        <v>12.429452580880017</v>
      </c>
      <c r="V459" s="332">
        <v>304.14383569516116</v>
      </c>
      <c r="W459" s="332">
        <v>395.72258296484347</v>
      </c>
      <c r="X459" s="10">
        <v>39.18047814459569</v>
      </c>
      <c r="Y459" s="327">
        <v>434.90306110943914</v>
      </c>
    </row>
    <row r="460" spans="1:25" ht="15">
      <c r="A460" s="7">
        <v>2018</v>
      </c>
      <c r="B460" s="5" t="s">
        <v>507</v>
      </c>
      <c r="C460" s="5" t="s">
        <v>116</v>
      </c>
      <c r="D460" s="5" t="s">
        <v>126</v>
      </c>
      <c r="E460" s="5" t="s">
        <v>266</v>
      </c>
      <c r="F460" s="5" t="s">
        <v>118</v>
      </c>
      <c r="G460" s="5" t="s">
        <v>130</v>
      </c>
      <c r="H460" s="10">
        <v>15.106234458832992</v>
      </c>
      <c r="I460" s="10">
        <v>0</v>
      </c>
      <c r="J460" s="332">
        <v>15.106234458832992</v>
      </c>
      <c r="K460" s="10">
        <v>20.9739803331923</v>
      </c>
      <c r="L460" s="10">
        <v>15.95591311575011</v>
      </c>
      <c r="M460" s="332">
        <v>36.92989344894241</v>
      </c>
      <c r="N460" s="10">
        <v>9.073297830885087</v>
      </c>
      <c r="O460" s="10">
        <v>66.01802263170381</v>
      </c>
      <c r="P460" s="10">
        <v>11.835671181497995</v>
      </c>
      <c r="Q460" s="10">
        <v>10.762802808591118</v>
      </c>
      <c r="R460" s="10">
        <v>43.24352417052161</v>
      </c>
      <c r="S460" s="10">
        <v>27.899205776708918</v>
      </c>
      <c r="T460" s="10">
        <v>42.55214599997666</v>
      </c>
      <c r="U460" s="10">
        <v>8.865209317481884</v>
      </c>
      <c r="V460" s="332">
        <v>220.2498797173671</v>
      </c>
      <c r="W460" s="332">
        <v>272.2860076251425</v>
      </c>
      <c r="X460" s="10">
        <v>26.88676285590926</v>
      </c>
      <c r="Y460" s="327">
        <v>299.1727704810517</v>
      </c>
    </row>
    <row r="461" spans="1:25" ht="15">
      <c r="A461" s="7">
        <v>2018</v>
      </c>
      <c r="B461" s="5" t="s">
        <v>507</v>
      </c>
      <c r="C461" s="5" t="s">
        <v>116</v>
      </c>
      <c r="D461" s="5" t="s">
        <v>120</v>
      </c>
      <c r="E461" s="5" t="s">
        <v>267</v>
      </c>
      <c r="F461" s="5" t="s">
        <v>118</v>
      </c>
      <c r="G461" s="5" t="s">
        <v>131</v>
      </c>
      <c r="H461" s="10">
        <v>10.79239587943321</v>
      </c>
      <c r="I461" s="10">
        <v>0</v>
      </c>
      <c r="J461" s="332">
        <v>10.79239587943321</v>
      </c>
      <c r="K461" s="10">
        <v>1.1994486886412175</v>
      </c>
      <c r="L461" s="10">
        <v>5.553667728899536</v>
      </c>
      <c r="M461" s="332">
        <v>6.753116417540753</v>
      </c>
      <c r="N461" s="10">
        <v>5.1650240019329186</v>
      </c>
      <c r="O461" s="10">
        <v>6.736197247790579</v>
      </c>
      <c r="P461" s="10">
        <v>2.7871741446725045</v>
      </c>
      <c r="Q461" s="10">
        <v>1.6512507878062541</v>
      </c>
      <c r="R461" s="10">
        <v>14.672107010680648</v>
      </c>
      <c r="S461" s="10">
        <v>7.864884738371818</v>
      </c>
      <c r="T461" s="10">
        <v>11.297904078948703</v>
      </c>
      <c r="U461" s="10">
        <v>2.370264711208533</v>
      </c>
      <c r="V461" s="332">
        <v>52.544806721411966</v>
      </c>
      <c r="W461" s="332">
        <v>70.09031901838593</v>
      </c>
      <c r="X461" s="10">
        <v>6.941073675191806</v>
      </c>
      <c r="Y461" s="327">
        <v>77.03139269357773</v>
      </c>
    </row>
    <row r="462" spans="1:25" ht="15">
      <c r="A462" s="7">
        <v>2018</v>
      </c>
      <c r="B462" s="5" t="s">
        <v>507</v>
      </c>
      <c r="C462" s="5" t="s">
        <v>116</v>
      </c>
      <c r="D462" s="5" t="s">
        <v>126</v>
      </c>
      <c r="E462" s="5" t="s">
        <v>268</v>
      </c>
      <c r="F462" s="5" t="s">
        <v>118</v>
      </c>
      <c r="G462" s="5" t="s">
        <v>132</v>
      </c>
      <c r="H462" s="10">
        <v>67.13375666290104</v>
      </c>
      <c r="I462" s="10">
        <v>0</v>
      </c>
      <c r="J462" s="332">
        <v>67.13375666290104</v>
      </c>
      <c r="K462" s="10">
        <v>527.5690983234998</v>
      </c>
      <c r="L462" s="10">
        <v>182.54051846051232</v>
      </c>
      <c r="M462" s="332">
        <v>710.1096167840121</v>
      </c>
      <c r="N462" s="10">
        <v>31.573337216408504</v>
      </c>
      <c r="O462" s="10">
        <v>135.2827516471519</v>
      </c>
      <c r="P462" s="10">
        <v>24.941312244829653</v>
      </c>
      <c r="Q462" s="10">
        <v>12.42743446459049</v>
      </c>
      <c r="R462" s="10">
        <v>92.93150917188814</v>
      </c>
      <c r="S462" s="10">
        <v>79.42283216821643</v>
      </c>
      <c r="T462" s="10">
        <v>56.21284686160341</v>
      </c>
      <c r="U462" s="10">
        <v>18.644826287310615</v>
      </c>
      <c r="V462" s="332">
        <v>451.4368500619991</v>
      </c>
      <c r="W462" s="332">
        <v>1228.6802235089124</v>
      </c>
      <c r="X462" s="10">
        <v>115.72426403478161</v>
      </c>
      <c r="Y462" s="327">
        <v>1344.404487543694</v>
      </c>
    </row>
    <row r="463" spans="1:25" ht="15">
      <c r="A463" s="7">
        <v>2018</v>
      </c>
      <c r="B463" s="5" t="s">
        <v>507</v>
      </c>
      <c r="C463" s="5" t="s">
        <v>116</v>
      </c>
      <c r="D463" s="5" t="s">
        <v>120</v>
      </c>
      <c r="E463" s="5" t="s">
        <v>269</v>
      </c>
      <c r="F463" s="5" t="s">
        <v>118</v>
      </c>
      <c r="G463" s="5" t="s">
        <v>133</v>
      </c>
      <c r="H463" s="10">
        <v>3.374925536836057</v>
      </c>
      <c r="I463" s="10">
        <v>0</v>
      </c>
      <c r="J463" s="332">
        <v>3.374925536836057</v>
      </c>
      <c r="K463" s="10">
        <v>6.747811496590045</v>
      </c>
      <c r="L463" s="10">
        <v>21.38331258980442</v>
      </c>
      <c r="M463" s="332">
        <v>28.131124086394465</v>
      </c>
      <c r="N463" s="10">
        <v>11.168669979492</v>
      </c>
      <c r="O463" s="10">
        <v>99.66070882669166</v>
      </c>
      <c r="P463" s="10">
        <v>11.082745835159471</v>
      </c>
      <c r="Q463" s="10">
        <v>4.386984279304285</v>
      </c>
      <c r="R463" s="10">
        <v>53.07497010468127</v>
      </c>
      <c r="S463" s="10">
        <v>37.424017131904634</v>
      </c>
      <c r="T463" s="10">
        <v>34.085672071253164</v>
      </c>
      <c r="U463" s="10">
        <v>11.280391398031721</v>
      </c>
      <c r="V463" s="332">
        <v>262.1641596265182</v>
      </c>
      <c r="W463" s="332">
        <v>293.6702092497487</v>
      </c>
      <c r="X463" s="10">
        <v>29.178970821773728</v>
      </c>
      <c r="Y463" s="327">
        <v>322.8491800715224</v>
      </c>
    </row>
    <row r="464" spans="1:25" ht="15">
      <c r="A464" s="7">
        <v>2018</v>
      </c>
      <c r="B464" s="5" t="s">
        <v>507</v>
      </c>
      <c r="C464" s="5" t="s">
        <v>116</v>
      </c>
      <c r="D464" s="5" t="s">
        <v>126</v>
      </c>
      <c r="E464" s="5" t="s">
        <v>270</v>
      </c>
      <c r="F464" s="5" t="s">
        <v>118</v>
      </c>
      <c r="G464" s="5" t="s">
        <v>134</v>
      </c>
      <c r="H464" s="10">
        <v>45.75861105105174</v>
      </c>
      <c r="I464" s="10">
        <v>0</v>
      </c>
      <c r="J464" s="332">
        <v>45.75861105105174</v>
      </c>
      <c r="K464" s="10">
        <v>44.311845376431</v>
      </c>
      <c r="L464" s="10">
        <v>47.44202217873214</v>
      </c>
      <c r="M464" s="332">
        <v>91.75386755516314</v>
      </c>
      <c r="N464" s="10">
        <v>33.352461625712316</v>
      </c>
      <c r="O464" s="10">
        <v>147.31615170316434</v>
      </c>
      <c r="P464" s="10">
        <v>35.05690785422615</v>
      </c>
      <c r="Q464" s="10">
        <v>40.26546329538775</v>
      </c>
      <c r="R464" s="10">
        <v>119.5055977481796</v>
      </c>
      <c r="S464" s="10">
        <v>71.41757294653274</v>
      </c>
      <c r="T464" s="10">
        <v>83.19404201147198</v>
      </c>
      <c r="U464" s="10">
        <v>26.52997351698914</v>
      </c>
      <c r="V464" s="332">
        <v>556.638170701664</v>
      </c>
      <c r="W464" s="332">
        <v>694.1506493078789</v>
      </c>
      <c r="X464" s="10">
        <v>68.41197212053201</v>
      </c>
      <c r="Y464" s="327">
        <v>762.5626214284109</v>
      </c>
    </row>
    <row r="465" spans="1:25" ht="15">
      <c r="A465" s="7">
        <v>2018</v>
      </c>
      <c r="B465" s="5" t="s">
        <v>507</v>
      </c>
      <c r="C465" s="5" t="s">
        <v>116</v>
      </c>
      <c r="D465" s="5" t="s">
        <v>126</v>
      </c>
      <c r="E465" s="5" t="s">
        <v>271</v>
      </c>
      <c r="F465" s="5" t="s">
        <v>118</v>
      </c>
      <c r="G465" s="5" t="s">
        <v>135</v>
      </c>
      <c r="H465" s="10">
        <v>22.07469346982107</v>
      </c>
      <c r="I465" s="10">
        <v>0.5039986214734006</v>
      </c>
      <c r="J465" s="332">
        <v>22.57869209129447</v>
      </c>
      <c r="K465" s="10">
        <v>28.438159663309417</v>
      </c>
      <c r="L465" s="10">
        <v>11.213827470538092</v>
      </c>
      <c r="M465" s="332">
        <v>39.65198713384751</v>
      </c>
      <c r="N465" s="10">
        <v>8.673897092388986</v>
      </c>
      <c r="O465" s="10">
        <v>48.3883807768818</v>
      </c>
      <c r="P465" s="10">
        <v>9.894944292936588</v>
      </c>
      <c r="Q465" s="10">
        <v>8.690424112881502</v>
      </c>
      <c r="R465" s="10">
        <v>25.38051919488866</v>
      </c>
      <c r="S465" s="10">
        <v>20.35903772564648</v>
      </c>
      <c r="T465" s="10">
        <v>25.22395232534425</v>
      </c>
      <c r="U465" s="10">
        <v>7.995102945407032</v>
      </c>
      <c r="V465" s="332">
        <v>154.6062584663753</v>
      </c>
      <c r="W465" s="332">
        <v>216.83693769151728</v>
      </c>
      <c r="X465" s="10">
        <v>21.350574395030318</v>
      </c>
      <c r="Y465" s="327">
        <v>238.1875120865476</v>
      </c>
    </row>
    <row r="466" spans="1:25" ht="15">
      <c r="A466" s="7">
        <v>2018</v>
      </c>
      <c r="B466" s="5" t="s">
        <v>507</v>
      </c>
      <c r="C466" s="5" t="s">
        <v>116</v>
      </c>
      <c r="D466" s="5" t="s">
        <v>126</v>
      </c>
      <c r="E466" s="5" t="s">
        <v>272</v>
      </c>
      <c r="F466" s="5" t="s">
        <v>118</v>
      </c>
      <c r="G466" s="5" t="s">
        <v>136</v>
      </c>
      <c r="H466" s="10">
        <v>165.39024504411233</v>
      </c>
      <c r="I466" s="10">
        <v>0</v>
      </c>
      <c r="J466" s="332">
        <v>165.39024504411233</v>
      </c>
      <c r="K466" s="10">
        <v>209.73524571038737</v>
      </c>
      <c r="L466" s="10">
        <v>96.86158010057291</v>
      </c>
      <c r="M466" s="332">
        <v>306.5968258109603</v>
      </c>
      <c r="N466" s="10">
        <v>26.685391429749714</v>
      </c>
      <c r="O466" s="10">
        <v>124.01693596556174</v>
      </c>
      <c r="P466" s="10">
        <v>25.01284174342583</v>
      </c>
      <c r="Q466" s="10">
        <v>22.049238169356048</v>
      </c>
      <c r="R466" s="10">
        <v>81.36767051821361</v>
      </c>
      <c r="S466" s="10">
        <v>73.41204771355474</v>
      </c>
      <c r="T466" s="10">
        <v>94.91955379399914</v>
      </c>
      <c r="U466" s="10">
        <v>21.417017834319477</v>
      </c>
      <c r="V466" s="332">
        <v>468.8806971681803</v>
      </c>
      <c r="W466" s="332">
        <v>940.8677680232529</v>
      </c>
      <c r="X466" s="10">
        <v>91.34493979550574</v>
      </c>
      <c r="Y466" s="327">
        <v>1032.2127078187586</v>
      </c>
    </row>
    <row r="467" spans="1:25" ht="15">
      <c r="A467" s="7">
        <v>2018</v>
      </c>
      <c r="B467" s="5" t="s">
        <v>507</v>
      </c>
      <c r="C467" s="5" t="s">
        <v>116</v>
      </c>
      <c r="D467" s="5" t="s">
        <v>117</v>
      </c>
      <c r="E467" s="5" t="s">
        <v>273</v>
      </c>
      <c r="F467" s="5" t="s">
        <v>118</v>
      </c>
      <c r="G467" s="5" t="s">
        <v>137</v>
      </c>
      <c r="H467" s="10">
        <v>14.686426594603807</v>
      </c>
      <c r="I467" s="10">
        <v>0</v>
      </c>
      <c r="J467" s="332">
        <v>14.686426594603807</v>
      </c>
      <c r="K467" s="10">
        <v>6.6329408286769755</v>
      </c>
      <c r="L467" s="10">
        <v>5.896864765378062</v>
      </c>
      <c r="M467" s="332">
        <v>12.529805594055038</v>
      </c>
      <c r="N467" s="10">
        <v>1.5088580844526427</v>
      </c>
      <c r="O467" s="10">
        <v>9.240458430418347</v>
      </c>
      <c r="P467" s="10">
        <v>3.3163288406596654</v>
      </c>
      <c r="Q467" s="10">
        <v>1.6788613585246104</v>
      </c>
      <c r="R467" s="10">
        <v>9.262355178841712</v>
      </c>
      <c r="S467" s="10">
        <v>15.837231780738955</v>
      </c>
      <c r="T467" s="10">
        <v>16.853320825158868</v>
      </c>
      <c r="U467" s="10">
        <v>2.2863054400753757</v>
      </c>
      <c r="V467" s="332">
        <v>59.98371993887017</v>
      </c>
      <c r="W467" s="332">
        <v>87.19995212752902</v>
      </c>
      <c r="X467" s="10">
        <v>8.605817725494116</v>
      </c>
      <c r="Y467" s="327">
        <v>95.80576985302314</v>
      </c>
    </row>
    <row r="468" spans="1:25" ht="15">
      <c r="A468" s="7">
        <v>2018</v>
      </c>
      <c r="B468" s="5" t="s">
        <v>507</v>
      </c>
      <c r="C468" s="5" t="s">
        <v>116</v>
      </c>
      <c r="D468" s="5" t="s">
        <v>126</v>
      </c>
      <c r="E468" s="5" t="s">
        <v>274</v>
      </c>
      <c r="F468" s="5" t="s">
        <v>118</v>
      </c>
      <c r="G468" s="5" t="s">
        <v>138</v>
      </c>
      <c r="H468" s="10">
        <v>46.8047237278085</v>
      </c>
      <c r="I468" s="10">
        <v>1.05322912467436</v>
      </c>
      <c r="J468" s="332">
        <v>47.85795285248286</v>
      </c>
      <c r="K468" s="10">
        <v>1323.9498217123435</v>
      </c>
      <c r="L468" s="10">
        <v>436.4336767187745</v>
      </c>
      <c r="M468" s="332">
        <v>1760.383498431118</v>
      </c>
      <c r="N468" s="10">
        <v>82.4891129106467</v>
      </c>
      <c r="O468" s="10">
        <v>405.7186722532497</v>
      </c>
      <c r="P468" s="10">
        <v>55.67596569190822</v>
      </c>
      <c r="Q468" s="10">
        <v>28.80198751322417</v>
      </c>
      <c r="R468" s="10">
        <v>220.13804811719416</v>
      </c>
      <c r="S468" s="10">
        <v>252.11256294348283</v>
      </c>
      <c r="T468" s="10">
        <v>322.74904409914615</v>
      </c>
      <c r="U468" s="10">
        <v>44.05696888395379</v>
      </c>
      <c r="V468" s="332">
        <v>1411.7423624128055</v>
      </c>
      <c r="W468" s="332">
        <v>3219.9838136964063</v>
      </c>
      <c r="X468" s="10">
        <v>304.35643658102623</v>
      </c>
      <c r="Y468" s="327">
        <v>3524.3402502774325</v>
      </c>
    </row>
    <row r="469" spans="1:25" ht="15">
      <c r="A469" s="7">
        <v>2018</v>
      </c>
      <c r="B469" s="5" t="s">
        <v>507</v>
      </c>
      <c r="C469" s="5" t="s">
        <v>116</v>
      </c>
      <c r="D469" s="5" t="s">
        <v>120</v>
      </c>
      <c r="E469" s="5" t="s">
        <v>275</v>
      </c>
      <c r="F469" s="5" t="s">
        <v>118</v>
      </c>
      <c r="G469" s="5" t="s">
        <v>139</v>
      </c>
      <c r="H469" s="10">
        <v>12.888584143017964</v>
      </c>
      <c r="I469" s="10">
        <v>0.2967382617068903</v>
      </c>
      <c r="J469" s="332">
        <v>13.185322404724854</v>
      </c>
      <c r="K469" s="10">
        <v>3.968390074728759</v>
      </c>
      <c r="L469" s="10">
        <v>58.926795320198764</v>
      </c>
      <c r="M469" s="332">
        <v>62.89518539492752</v>
      </c>
      <c r="N469" s="10">
        <v>495.5483603996187</v>
      </c>
      <c r="O469" s="10">
        <v>16.698208384678622</v>
      </c>
      <c r="P469" s="10">
        <v>4.010336352350322</v>
      </c>
      <c r="Q469" s="10">
        <v>1.4023320702089068</v>
      </c>
      <c r="R469" s="10">
        <v>13.108677998164046</v>
      </c>
      <c r="S469" s="10">
        <v>9.16534481951856</v>
      </c>
      <c r="T469" s="10">
        <v>17.586342580335224</v>
      </c>
      <c r="U469" s="10">
        <v>3.7465127128169655</v>
      </c>
      <c r="V469" s="332">
        <v>561.2661153176913</v>
      </c>
      <c r="W469" s="332">
        <v>637.3466231173437</v>
      </c>
      <c r="X469" s="10">
        <v>65.4296490211986</v>
      </c>
      <c r="Y469" s="327">
        <v>702.7762721385423</v>
      </c>
    </row>
    <row r="470" spans="1:25" ht="15">
      <c r="A470" s="7">
        <v>2018</v>
      </c>
      <c r="B470" s="5" t="s">
        <v>507</v>
      </c>
      <c r="C470" s="5" t="s">
        <v>116</v>
      </c>
      <c r="D470" s="5" t="s">
        <v>123</v>
      </c>
      <c r="E470" s="5" t="s">
        <v>276</v>
      </c>
      <c r="F470" s="5" t="s">
        <v>118</v>
      </c>
      <c r="G470" s="5" t="s">
        <v>140</v>
      </c>
      <c r="H470" s="10">
        <v>4.59927763726494</v>
      </c>
      <c r="I470" s="10">
        <v>0</v>
      </c>
      <c r="J470" s="332">
        <v>4.59927763726494</v>
      </c>
      <c r="K470" s="10">
        <v>0.04923556918241262</v>
      </c>
      <c r="L470" s="10">
        <v>5.522014576452472</v>
      </c>
      <c r="M470" s="332">
        <v>5.571250145634885</v>
      </c>
      <c r="N470" s="10">
        <v>1.4022207917996692</v>
      </c>
      <c r="O470" s="10">
        <v>10.145545581571099</v>
      </c>
      <c r="P470" s="10">
        <v>2.6915340130640204</v>
      </c>
      <c r="Q470" s="10">
        <v>1.1808956772785528</v>
      </c>
      <c r="R470" s="10">
        <v>8.419885526687912</v>
      </c>
      <c r="S470" s="10">
        <v>6.389498590554857</v>
      </c>
      <c r="T470" s="10">
        <v>14.36517829313918</v>
      </c>
      <c r="U470" s="10">
        <v>2.0700883112603017</v>
      </c>
      <c r="V470" s="332">
        <v>46.66484678535559</v>
      </c>
      <c r="W470" s="332">
        <v>56.83537456825542</v>
      </c>
      <c r="X470" s="10">
        <v>5.632857943577353</v>
      </c>
      <c r="Y470" s="327">
        <v>62.46823251183277</v>
      </c>
    </row>
    <row r="471" spans="1:25" ht="15">
      <c r="A471" s="7">
        <v>2018</v>
      </c>
      <c r="B471" s="5" t="s">
        <v>507</v>
      </c>
      <c r="C471" s="5" t="s">
        <v>116</v>
      </c>
      <c r="D471" s="5" t="s">
        <v>123</v>
      </c>
      <c r="E471" s="5" t="s">
        <v>277</v>
      </c>
      <c r="F471" s="5" t="s">
        <v>118</v>
      </c>
      <c r="G471" s="5" t="s">
        <v>141</v>
      </c>
      <c r="H471" s="10">
        <v>5.708953425196918</v>
      </c>
      <c r="I471" s="10">
        <v>0.37730854266040104</v>
      </c>
      <c r="J471" s="332">
        <v>6.086261967857319</v>
      </c>
      <c r="K471" s="10">
        <v>2.7099242622796633</v>
      </c>
      <c r="L471" s="10">
        <v>8.51442810267274</v>
      </c>
      <c r="M471" s="332">
        <v>11.224352364952404</v>
      </c>
      <c r="N471" s="10">
        <v>3.0928075537421873</v>
      </c>
      <c r="O471" s="10">
        <v>17.477587586265713</v>
      </c>
      <c r="P471" s="10">
        <v>4.179576905534153</v>
      </c>
      <c r="Q471" s="10">
        <v>2.528351469598399</v>
      </c>
      <c r="R471" s="10">
        <v>10.129505051442527</v>
      </c>
      <c r="S471" s="10">
        <v>21.501258378598525</v>
      </c>
      <c r="T471" s="10">
        <v>20.667738871189975</v>
      </c>
      <c r="U471" s="10">
        <v>3.150577010411904</v>
      </c>
      <c r="V471" s="332">
        <v>82.72740282678338</v>
      </c>
      <c r="W471" s="332">
        <v>100.03801715959311</v>
      </c>
      <c r="X471" s="10">
        <v>9.89609987575829</v>
      </c>
      <c r="Y471" s="327">
        <v>109.9341170353514</v>
      </c>
    </row>
    <row r="472" spans="1:25" ht="15">
      <c r="A472" s="7">
        <v>2018</v>
      </c>
      <c r="B472" s="5" t="s">
        <v>507</v>
      </c>
      <c r="C472" s="5" t="s">
        <v>116</v>
      </c>
      <c r="D472" s="5" t="s">
        <v>120</v>
      </c>
      <c r="E472" s="5" t="s">
        <v>278</v>
      </c>
      <c r="F472" s="5" t="s">
        <v>118</v>
      </c>
      <c r="G472" s="5" t="s">
        <v>142</v>
      </c>
      <c r="H472" s="10">
        <v>10.00903071493119</v>
      </c>
      <c r="I472" s="10">
        <v>0</v>
      </c>
      <c r="J472" s="332">
        <v>10.00903071493119</v>
      </c>
      <c r="K472" s="10">
        <v>3.4678633748293626</v>
      </c>
      <c r="L472" s="10">
        <v>15.221685415467226</v>
      </c>
      <c r="M472" s="332">
        <v>18.689548790296588</v>
      </c>
      <c r="N472" s="10">
        <v>102.86113722134884</v>
      </c>
      <c r="O472" s="10">
        <v>9.877533715646475</v>
      </c>
      <c r="P472" s="10">
        <v>2.532760387223275</v>
      </c>
      <c r="Q472" s="10">
        <v>1.1935846827712613</v>
      </c>
      <c r="R472" s="10">
        <v>8.71796374720443</v>
      </c>
      <c r="S472" s="10">
        <v>6.144978637092407</v>
      </c>
      <c r="T472" s="10">
        <v>11.927557638149086</v>
      </c>
      <c r="U472" s="10">
        <v>2.3089917180801147</v>
      </c>
      <c r="V472" s="332">
        <v>145.5645077475159</v>
      </c>
      <c r="W472" s="332">
        <v>174.26308725274367</v>
      </c>
      <c r="X472" s="10">
        <v>17.727524718676076</v>
      </c>
      <c r="Y472" s="327">
        <v>191.99061197141975</v>
      </c>
    </row>
    <row r="473" spans="1:25" ht="15">
      <c r="A473" s="7">
        <v>2018</v>
      </c>
      <c r="B473" s="5" t="s">
        <v>507</v>
      </c>
      <c r="C473" s="5" t="s">
        <v>116</v>
      </c>
      <c r="D473" s="5" t="s">
        <v>126</v>
      </c>
      <c r="E473" s="5" t="s">
        <v>279</v>
      </c>
      <c r="F473" s="5" t="s">
        <v>118</v>
      </c>
      <c r="G473" s="5" t="s">
        <v>143</v>
      </c>
      <c r="H473" s="10">
        <v>75.87589905615744</v>
      </c>
      <c r="I473" s="10">
        <v>0</v>
      </c>
      <c r="J473" s="332">
        <v>75.87589905615744</v>
      </c>
      <c r="K473" s="10">
        <v>4.364134383581191</v>
      </c>
      <c r="L473" s="10">
        <v>17.024844254039575</v>
      </c>
      <c r="M473" s="332">
        <v>21.388978637620767</v>
      </c>
      <c r="N473" s="10">
        <v>4.603944415647325</v>
      </c>
      <c r="O473" s="10">
        <v>25.214175300169515</v>
      </c>
      <c r="P473" s="10">
        <v>7.931002016329363</v>
      </c>
      <c r="Q473" s="10">
        <v>3.2371922300387888</v>
      </c>
      <c r="R473" s="10">
        <v>27.903448333952824</v>
      </c>
      <c r="S473" s="10">
        <v>17.5934327240519</v>
      </c>
      <c r="T473" s="10">
        <v>32.16828211860856</v>
      </c>
      <c r="U473" s="10">
        <v>6.668112771918014</v>
      </c>
      <c r="V473" s="332">
        <v>125.3195899107163</v>
      </c>
      <c r="W473" s="332">
        <v>222.5844676044945</v>
      </c>
      <c r="X473" s="10">
        <v>22.19969627266665</v>
      </c>
      <c r="Y473" s="327">
        <v>244.78416387716115</v>
      </c>
    </row>
    <row r="474" spans="1:25" ht="15">
      <c r="A474" s="7">
        <v>2018</v>
      </c>
      <c r="B474" s="5" t="s">
        <v>507</v>
      </c>
      <c r="C474" s="5" t="s">
        <v>116</v>
      </c>
      <c r="D474" s="5" t="s">
        <v>117</v>
      </c>
      <c r="E474" s="5" t="s">
        <v>280</v>
      </c>
      <c r="F474" s="5" t="s">
        <v>118</v>
      </c>
      <c r="G474" s="5" t="s">
        <v>144</v>
      </c>
      <c r="H474" s="10">
        <v>138.1409837894754</v>
      </c>
      <c r="I474" s="10">
        <v>6.428890349544617</v>
      </c>
      <c r="J474" s="332">
        <v>144.56987413902002</v>
      </c>
      <c r="K474" s="10">
        <v>269.50645157785476</v>
      </c>
      <c r="L474" s="10">
        <v>36.40629923872238</v>
      </c>
      <c r="M474" s="332">
        <v>305.91275081657716</v>
      </c>
      <c r="N474" s="10">
        <v>32.860374974920276</v>
      </c>
      <c r="O474" s="10">
        <v>52.17686020222172</v>
      </c>
      <c r="P474" s="10">
        <v>12.83697846662302</v>
      </c>
      <c r="Q474" s="10">
        <v>8.634000537389584</v>
      </c>
      <c r="R474" s="10">
        <v>37.1252287925772</v>
      </c>
      <c r="S474" s="10">
        <v>49.43526156626782</v>
      </c>
      <c r="T474" s="10">
        <v>57.95594977731363</v>
      </c>
      <c r="U474" s="10">
        <v>9.5687862494654</v>
      </c>
      <c r="V474" s="332">
        <v>260.59344056677867</v>
      </c>
      <c r="W474" s="332">
        <v>711.0760655223759</v>
      </c>
      <c r="X474" s="10">
        <v>68.45130124489413</v>
      </c>
      <c r="Y474" s="327">
        <v>779.52736676727</v>
      </c>
    </row>
    <row r="475" spans="1:25" ht="15">
      <c r="A475" s="7">
        <v>2018</v>
      </c>
      <c r="B475" s="5" t="s">
        <v>507</v>
      </c>
      <c r="C475" s="5" t="s">
        <v>145</v>
      </c>
      <c r="D475" s="5" t="s">
        <v>146</v>
      </c>
      <c r="E475" s="5" t="s">
        <v>281</v>
      </c>
      <c r="F475" s="5" t="s">
        <v>147</v>
      </c>
      <c r="G475" s="5" t="s">
        <v>148</v>
      </c>
      <c r="H475" s="10">
        <v>46.15336658984531</v>
      </c>
      <c r="I475" s="10">
        <v>1.6259100839581804</v>
      </c>
      <c r="J475" s="332">
        <v>47.779276673803494</v>
      </c>
      <c r="K475" s="10">
        <v>135.83896168201704</v>
      </c>
      <c r="L475" s="10">
        <v>48.80087020820757</v>
      </c>
      <c r="M475" s="332">
        <v>184.63983189022463</v>
      </c>
      <c r="N475" s="10">
        <v>18.70606357510882</v>
      </c>
      <c r="O475" s="10">
        <v>48.54076421337405</v>
      </c>
      <c r="P475" s="10">
        <v>11.444777892662543</v>
      </c>
      <c r="Q475" s="10">
        <v>7.279637942947542</v>
      </c>
      <c r="R475" s="10">
        <v>27.832723248259768</v>
      </c>
      <c r="S475" s="10">
        <v>36.23807275646056</v>
      </c>
      <c r="T475" s="10">
        <v>47.738960891185535</v>
      </c>
      <c r="U475" s="10">
        <v>11.500893629154335</v>
      </c>
      <c r="V475" s="332">
        <v>209.28189414915317</v>
      </c>
      <c r="W475" s="332">
        <v>441.7010027131813</v>
      </c>
      <c r="X475" s="10">
        <v>42.42769661005368</v>
      </c>
      <c r="Y475" s="327">
        <v>484.12869932323497</v>
      </c>
    </row>
    <row r="476" spans="1:25" ht="15">
      <c r="A476" s="7">
        <v>2018</v>
      </c>
      <c r="B476" s="5" t="s">
        <v>507</v>
      </c>
      <c r="C476" s="5" t="s">
        <v>145</v>
      </c>
      <c r="D476" s="5" t="s">
        <v>149</v>
      </c>
      <c r="E476" s="5" t="s">
        <v>282</v>
      </c>
      <c r="F476" s="5" t="s">
        <v>147</v>
      </c>
      <c r="G476" s="5" t="s">
        <v>150</v>
      </c>
      <c r="H476" s="10">
        <v>112.2998821416052</v>
      </c>
      <c r="I476" s="10">
        <v>0</v>
      </c>
      <c r="J476" s="332">
        <v>112.2998821416052</v>
      </c>
      <c r="K476" s="10">
        <v>93.1908572916738</v>
      </c>
      <c r="L476" s="10">
        <v>107.38383675428705</v>
      </c>
      <c r="M476" s="332">
        <v>200.57469404596083</v>
      </c>
      <c r="N476" s="10">
        <v>10.82982236888434</v>
      </c>
      <c r="O476" s="10">
        <v>87.97356477898529</v>
      </c>
      <c r="P476" s="10">
        <v>17.16962583945994</v>
      </c>
      <c r="Q476" s="10">
        <v>20.362199709513362</v>
      </c>
      <c r="R476" s="10">
        <v>29.826459691969724</v>
      </c>
      <c r="S476" s="10">
        <v>47.410705979504506</v>
      </c>
      <c r="T476" s="10">
        <v>66.15976388012768</v>
      </c>
      <c r="U476" s="10">
        <v>11.564269821355904</v>
      </c>
      <c r="V476" s="332">
        <v>291.2964120698007</v>
      </c>
      <c r="W476" s="332">
        <v>604.1709882573667</v>
      </c>
      <c r="X476" s="10">
        <v>58.64926035269616</v>
      </c>
      <c r="Y476" s="327">
        <v>662.8202486100629</v>
      </c>
    </row>
    <row r="477" spans="1:25" ht="15">
      <c r="A477" s="7">
        <v>2018</v>
      </c>
      <c r="B477" s="5" t="s">
        <v>507</v>
      </c>
      <c r="C477" s="5" t="s">
        <v>145</v>
      </c>
      <c r="D477" s="5" t="s">
        <v>146</v>
      </c>
      <c r="E477" s="5" t="s">
        <v>283</v>
      </c>
      <c r="F477" s="5" t="s">
        <v>147</v>
      </c>
      <c r="G477" s="5" t="s">
        <v>151</v>
      </c>
      <c r="H477" s="10">
        <v>25.85474190958256</v>
      </c>
      <c r="I477" s="10">
        <v>0.9025786030447583</v>
      </c>
      <c r="J477" s="332">
        <v>26.75732051262732</v>
      </c>
      <c r="K477" s="10">
        <v>4.768657612579859</v>
      </c>
      <c r="L477" s="10">
        <v>2.2197626625112643</v>
      </c>
      <c r="M477" s="332">
        <v>6.988420275091123</v>
      </c>
      <c r="N477" s="10">
        <v>2.696505109974615</v>
      </c>
      <c r="O477" s="10">
        <v>10.088899421600729</v>
      </c>
      <c r="P477" s="10">
        <v>2.1975313970192656</v>
      </c>
      <c r="Q477" s="10">
        <v>0.9744027858650427</v>
      </c>
      <c r="R477" s="10">
        <v>4.79746507021267</v>
      </c>
      <c r="S477" s="10">
        <v>5.495743800712827</v>
      </c>
      <c r="T477" s="10">
        <v>8.547684516941223</v>
      </c>
      <c r="U477" s="10">
        <v>2.1565552848321987</v>
      </c>
      <c r="V477" s="332">
        <v>36.95478738715857</v>
      </c>
      <c r="W477" s="332">
        <v>70.70052817487701</v>
      </c>
      <c r="X477" s="10">
        <v>7.085978285229534</v>
      </c>
      <c r="Y477" s="327">
        <v>77.78650646010654</v>
      </c>
    </row>
    <row r="478" spans="1:25" ht="15">
      <c r="A478" s="7">
        <v>2018</v>
      </c>
      <c r="B478" s="5" t="s">
        <v>507</v>
      </c>
      <c r="C478" s="5" t="s">
        <v>145</v>
      </c>
      <c r="D478" s="5" t="s">
        <v>149</v>
      </c>
      <c r="E478" s="5" t="s">
        <v>284</v>
      </c>
      <c r="F478" s="5" t="s">
        <v>147</v>
      </c>
      <c r="G478" s="5" t="s">
        <v>152</v>
      </c>
      <c r="H478" s="10">
        <v>50.541207198112424</v>
      </c>
      <c r="I478" s="10">
        <v>0</v>
      </c>
      <c r="J478" s="332">
        <v>50.541207198112424</v>
      </c>
      <c r="K478" s="10">
        <v>8.71730436781411</v>
      </c>
      <c r="L478" s="10">
        <v>3.9509180618102957</v>
      </c>
      <c r="M478" s="332">
        <v>12.668222429624405</v>
      </c>
      <c r="N478" s="10">
        <v>2.442601600125139</v>
      </c>
      <c r="O478" s="10">
        <v>14.5483418398973</v>
      </c>
      <c r="P478" s="10">
        <v>4.2212728324546065</v>
      </c>
      <c r="Q478" s="10">
        <v>2.0507616486656906</v>
      </c>
      <c r="R478" s="10">
        <v>7.42178858616382</v>
      </c>
      <c r="S478" s="10">
        <v>10.694993380698977</v>
      </c>
      <c r="T478" s="10">
        <v>20.033682846991987</v>
      </c>
      <c r="U478" s="10">
        <v>3.135953786576138</v>
      </c>
      <c r="V478" s="332">
        <v>64.54939652157367</v>
      </c>
      <c r="W478" s="332">
        <v>127.7588261493105</v>
      </c>
      <c r="X478" s="10">
        <v>12.791397748476824</v>
      </c>
      <c r="Y478" s="327">
        <v>140.5502238977873</v>
      </c>
    </row>
    <row r="479" spans="1:25" ht="15">
      <c r="A479" s="7">
        <v>2018</v>
      </c>
      <c r="B479" s="5" t="s">
        <v>507</v>
      </c>
      <c r="C479" s="5" t="s">
        <v>145</v>
      </c>
      <c r="D479" s="5" t="s">
        <v>153</v>
      </c>
      <c r="E479" s="5" t="s">
        <v>285</v>
      </c>
      <c r="F479" s="5" t="s">
        <v>147</v>
      </c>
      <c r="G479" s="5" t="s">
        <v>154</v>
      </c>
      <c r="H479" s="10">
        <v>80.75009964309457</v>
      </c>
      <c r="I479" s="10">
        <v>0</v>
      </c>
      <c r="J479" s="332">
        <v>80.75009964309457</v>
      </c>
      <c r="K479" s="10">
        <v>7.429887389047993</v>
      </c>
      <c r="L479" s="10">
        <v>11.248224594115012</v>
      </c>
      <c r="M479" s="332">
        <v>18.678111983163006</v>
      </c>
      <c r="N479" s="10">
        <v>3.663434819836774</v>
      </c>
      <c r="O479" s="10">
        <v>18.7364864386676</v>
      </c>
      <c r="P479" s="10">
        <v>6.198158673088114</v>
      </c>
      <c r="Q479" s="10">
        <v>3.355478683893605</v>
      </c>
      <c r="R479" s="10">
        <v>11.645348930853196</v>
      </c>
      <c r="S479" s="10">
        <v>14.734745725812493</v>
      </c>
      <c r="T479" s="10">
        <v>30.742571110357705</v>
      </c>
      <c r="U479" s="10">
        <v>4.502288429531911</v>
      </c>
      <c r="V479" s="332">
        <v>93.57851281204141</v>
      </c>
      <c r="W479" s="332">
        <v>193.006724438299</v>
      </c>
      <c r="X479" s="10">
        <v>19.32676858968959</v>
      </c>
      <c r="Y479" s="327">
        <v>212.33349302798857</v>
      </c>
    </row>
    <row r="480" spans="1:25" ht="15">
      <c r="A480" s="7">
        <v>2018</v>
      </c>
      <c r="B480" s="5" t="s">
        <v>507</v>
      </c>
      <c r="C480" s="5" t="s">
        <v>145</v>
      </c>
      <c r="D480" s="5" t="s">
        <v>155</v>
      </c>
      <c r="E480" s="5" t="s">
        <v>286</v>
      </c>
      <c r="F480" s="5" t="s">
        <v>147</v>
      </c>
      <c r="G480" s="5" t="s">
        <v>156</v>
      </c>
      <c r="H480" s="10">
        <v>12.570756315656718</v>
      </c>
      <c r="I480" s="10">
        <v>0</v>
      </c>
      <c r="J480" s="332">
        <v>12.570756315656718</v>
      </c>
      <c r="K480" s="10">
        <v>2.274159867998675</v>
      </c>
      <c r="L480" s="10">
        <v>3.463325729429842</v>
      </c>
      <c r="M480" s="332">
        <v>5.737485597428517</v>
      </c>
      <c r="N480" s="10">
        <v>1.4779724791882958</v>
      </c>
      <c r="O480" s="10">
        <v>7.995916744338746</v>
      </c>
      <c r="P480" s="10">
        <v>2.271683401242631</v>
      </c>
      <c r="Q480" s="10">
        <v>1.4705136292672267</v>
      </c>
      <c r="R480" s="10">
        <v>4.085341586086231</v>
      </c>
      <c r="S480" s="10">
        <v>6.550175576511635</v>
      </c>
      <c r="T480" s="10">
        <v>12.319883940657922</v>
      </c>
      <c r="U480" s="10">
        <v>1.7098022695703963</v>
      </c>
      <c r="V480" s="332">
        <v>37.88128962686309</v>
      </c>
      <c r="W480" s="332">
        <v>56.18953153994832</v>
      </c>
      <c r="X480" s="10">
        <v>5.5956957505990035</v>
      </c>
      <c r="Y480" s="327">
        <v>61.785227290547326</v>
      </c>
    </row>
    <row r="481" spans="1:25" ht="15">
      <c r="A481" s="7">
        <v>2018</v>
      </c>
      <c r="B481" s="5" t="s">
        <v>507</v>
      </c>
      <c r="C481" s="5" t="s">
        <v>145</v>
      </c>
      <c r="D481" s="5" t="s">
        <v>149</v>
      </c>
      <c r="E481" s="5" t="s">
        <v>287</v>
      </c>
      <c r="F481" s="5" t="s">
        <v>147</v>
      </c>
      <c r="G481" s="5" t="s">
        <v>157</v>
      </c>
      <c r="H481" s="10">
        <v>77.10546314698237</v>
      </c>
      <c r="I481" s="10">
        <v>0</v>
      </c>
      <c r="J481" s="332">
        <v>77.10546314698237</v>
      </c>
      <c r="K481" s="10">
        <v>8.641968479479948</v>
      </c>
      <c r="L481" s="10">
        <v>19.161800550270584</v>
      </c>
      <c r="M481" s="332">
        <v>27.803769029750534</v>
      </c>
      <c r="N481" s="10">
        <v>7.583990709019523</v>
      </c>
      <c r="O481" s="10">
        <v>52.34656431860536</v>
      </c>
      <c r="P481" s="10">
        <v>10.368439462626041</v>
      </c>
      <c r="Q481" s="10">
        <v>5.059036962588616</v>
      </c>
      <c r="R481" s="10">
        <v>23.18360777677924</v>
      </c>
      <c r="S481" s="10">
        <v>25.3925856455407</v>
      </c>
      <c r="T481" s="10">
        <v>52.704906486996784</v>
      </c>
      <c r="U481" s="10">
        <v>8.128922214447856</v>
      </c>
      <c r="V481" s="332">
        <v>184.76805357660413</v>
      </c>
      <c r="W481" s="332">
        <v>289.67728575333706</v>
      </c>
      <c r="X481" s="10">
        <v>28.951390954136112</v>
      </c>
      <c r="Y481" s="327">
        <v>318.6286767074732</v>
      </c>
    </row>
    <row r="482" spans="1:25" ht="15">
      <c r="A482" s="7">
        <v>2018</v>
      </c>
      <c r="B482" s="5" t="s">
        <v>507</v>
      </c>
      <c r="C482" s="5" t="s">
        <v>145</v>
      </c>
      <c r="D482" s="5" t="s">
        <v>153</v>
      </c>
      <c r="E482" s="5" t="s">
        <v>288</v>
      </c>
      <c r="F482" s="5" t="s">
        <v>147</v>
      </c>
      <c r="G482" s="5" t="s">
        <v>158</v>
      </c>
      <c r="H482" s="10">
        <v>92.9752391430442</v>
      </c>
      <c r="I482" s="10">
        <v>0</v>
      </c>
      <c r="J482" s="332">
        <v>92.9752391430442</v>
      </c>
      <c r="K482" s="10">
        <v>9.176961330982982</v>
      </c>
      <c r="L482" s="10">
        <v>15.755696277139345</v>
      </c>
      <c r="M482" s="332">
        <v>24.932657608122327</v>
      </c>
      <c r="N482" s="10">
        <v>8.037782818551177</v>
      </c>
      <c r="O482" s="10">
        <v>30.855959518688135</v>
      </c>
      <c r="P482" s="10">
        <v>9.661878807146929</v>
      </c>
      <c r="Q482" s="10">
        <v>5.2719737117501335</v>
      </c>
      <c r="R482" s="10">
        <v>15.719728528212078</v>
      </c>
      <c r="S482" s="10">
        <v>19.92884078484216</v>
      </c>
      <c r="T482" s="10">
        <v>34.106589993227644</v>
      </c>
      <c r="U482" s="10">
        <v>6.549510856505255</v>
      </c>
      <c r="V482" s="332">
        <v>130.1322650189235</v>
      </c>
      <c r="W482" s="332">
        <v>248.04016177009004</v>
      </c>
      <c r="X482" s="10">
        <v>24.81734535889851</v>
      </c>
      <c r="Y482" s="327">
        <v>272.8575071289886</v>
      </c>
    </row>
    <row r="483" spans="1:25" ht="15">
      <c r="A483" s="7">
        <v>2018</v>
      </c>
      <c r="B483" s="5" t="s">
        <v>507</v>
      </c>
      <c r="C483" s="5" t="s">
        <v>145</v>
      </c>
      <c r="D483" s="5" t="s">
        <v>146</v>
      </c>
      <c r="E483" s="5" t="s">
        <v>289</v>
      </c>
      <c r="F483" s="5" t="s">
        <v>147</v>
      </c>
      <c r="G483" s="5" t="s">
        <v>159</v>
      </c>
      <c r="H483" s="10">
        <v>110.90862872988947</v>
      </c>
      <c r="I483" s="10">
        <v>0</v>
      </c>
      <c r="J483" s="332">
        <v>110.90862872988947</v>
      </c>
      <c r="K483" s="10">
        <v>10.797681264057404</v>
      </c>
      <c r="L483" s="10">
        <v>20.86498903459595</v>
      </c>
      <c r="M483" s="332">
        <v>31.662670298653353</v>
      </c>
      <c r="N483" s="10">
        <v>7.319025867777405</v>
      </c>
      <c r="O483" s="10">
        <v>39.34365673220654</v>
      </c>
      <c r="P483" s="10">
        <v>10.500260805240552</v>
      </c>
      <c r="Q483" s="10">
        <v>5.647938909506067</v>
      </c>
      <c r="R483" s="10">
        <v>21.41704090338664</v>
      </c>
      <c r="S483" s="10">
        <v>26.05453226357272</v>
      </c>
      <c r="T483" s="10">
        <v>40.20784077461363</v>
      </c>
      <c r="U483" s="10">
        <v>9.43016787649104</v>
      </c>
      <c r="V483" s="332">
        <v>159.92046413279462</v>
      </c>
      <c r="W483" s="332">
        <v>302.4917631613374</v>
      </c>
      <c r="X483" s="10">
        <v>30.226654007517006</v>
      </c>
      <c r="Y483" s="327">
        <v>332.71841716885444</v>
      </c>
    </row>
    <row r="484" spans="1:25" ht="15">
      <c r="A484" s="7">
        <v>2018</v>
      </c>
      <c r="B484" s="5" t="s">
        <v>507</v>
      </c>
      <c r="C484" s="5" t="s">
        <v>145</v>
      </c>
      <c r="D484" s="5" t="s">
        <v>149</v>
      </c>
      <c r="E484" s="5" t="s">
        <v>290</v>
      </c>
      <c r="F484" s="5" t="s">
        <v>147</v>
      </c>
      <c r="G484" s="5" t="s">
        <v>160</v>
      </c>
      <c r="H484" s="10">
        <v>13.7337676822766</v>
      </c>
      <c r="I484" s="10">
        <v>0</v>
      </c>
      <c r="J484" s="332">
        <v>13.7337676822766</v>
      </c>
      <c r="K484" s="10">
        <v>2.4901144635567025</v>
      </c>
      <c r="L484" s="10">
        <v>3.3232111314186663</v>
      </c>
      <c r="M484" s="332">
        <v>5.813325594975369</v>
      </c>
      <c r="N484" s="10">
        <v>1.9898298629488778</v>
      </c>
      <c r="O484" s="10">
        <v>9.92802401186457</v>
      </c>
      <c r="P484" s="10">
        <v>2.0874168355388387</v>
      </c>
      <c r="Q484" s="10">
        <v>1.0212722957961606</v>
      </c>
      <c r="R484" s="10">
        <v>5.361102689373939</v>
      </c>
      <c r="S484" s="10">
        <v>5.362032252733805</v>
      </c>
      <c r="T484" s="10">
        <v>9.463240278274156</v>
      </c>
      <c r="U484" s="10">
        <v>1.5839768243753671</v>
      </c>
      <c r="V484" s="332">
        <v>36.79689505090572</v>
      </c>
      <c r="W484" s="332">
        <v>56.343988328157685</v>
      </c>
      <c r="X484" s="10">
        <v>5.621269006555503</v>
      </c>
      <c r="Y484" s="327">
        <v>61.965257334713186</v>
      </c>
    </row>
    <row r="485" spans="1:25" ht="15">
      <c r="A485" s="7">
        <v>2018</v>
      </c>
      <c r="B485" s="5" t="s">
        <v>507</v>
      </c>
      <c r="C485" s="5" t="s">
        <v>145</v>
      </c>
      <c r="D485" s="5" t="s">
        <v>149</v>
      </c>
      <c r="E485" s="5" t="s">
        <v>291</v>
      </c>
      <c r="F485" s="5" t="s">
        <v>147</v>
      </c>
      <c r="G485" s="5" t="s">
        <v>161</v>
      </c>
      <c r="H485" s="10">
        <v>44.81594319419628</v>
      </c>
      <c r="I485" s="10">
        <v>0</v>
      </c>
      <c r="J485" s="332">
        <v>44.81594319419628</v>
      </c>
      <c r="K485" s="10">
        <v>10.453995757877259</v>
      </c>
      <c r="L485" s="10">
        <v>6.718763988060024</v>
      </c>
      <c r="M485" s="332">
        <v>17.172759745937284</v>
      </c>
      <c r="N485" s="10">
        <v>4.32582499207397</v>
      </c>
      <c r="O485" s="10">
        <v>30.18953931453915</v>
      </c>
      <c r="P485" s="10">
        <v>6.152996318934369</v>
      </c>
      <c r="Q485" s="10">
        <v>4.722194582788838</v>
      </c>
      <c r="R485" s="10">
        <v>16.76618052913019</v>
      </c>
      <c r="S485" s="10">
        <v>14.304331356982082</v>
      </c>
      <c r="T485" s="10">
        <v>23.09524355013003</v>
      </c>
      <c r="U485" s="10">
        <v>4.6141944403358</v>
      </c>
      <c r="V485" s="332">
        <v>104.17050508491441</v>
      </c>
      <c r="W485" s="332">
        <v>166.15920802504797</v>
      </c>
      <c r="X485" s="10">
        <v>16.571653991429137</v>
      </c>
      <c r="Y485" s="327">
        <v>182.73086201647712</v>
      </c>
    </row>
    <row r="486" spans="1:25" ht="15">
      <c r="A486" s="7">
        <v>2018</v>
      </c>
      <c r="B486" s="5" t="s">
        <v>507</v>
      </c>
      <c r="C486" s="5" t="s">
        <v>145</v>
      </c>
      <c r="D486" s="5" t="s">
        <v>155</v>
      </c>
      <c r="E486" s="5" t="s">
        <v>292</v>
      </c>
      <c r="F486" s="5" t="s">
        <v>147</v>
      </c>
      <c r="G486" s="5" t="s">
        <v>162</v>
      </c>
      <c r="H486" s="10">
        <v>53.43970743748811</v>
      </c>
      <c r="I486" s="10">
        <v>0</v>
      </c>
      <c r="J486" s="332">
        <v>53.43970743748811</v>
      </c>
      <c r="K486" s="10">
        <v>4.025702705469534</v>
      </c>
      <c r="L486" s="10">
        <v>13.242124802645238</v>
      </c>
      <c r="M486" s="332">
        <v>17.26782750811477</v>
      </c>
      <c r="N486" s="10">
        <v>17.50660607383185</v>
      </c>
      <c r="O486" s="10">
        <v>20.712000945295266</v>
      </c>
      <c r="P486" s="10">
        <v>4.672915685454786</v>
      </c>
      <c r="Q486" s="10">
        <v>2.933258610415304</v>
      </c>
      <c r="R486" s="10">
        <v>11.019653286745347</v>
      </c>
      <c r="S486" s="10">
        <v>14.146195267416797</v>
      </c>
      <c r="T486" s="10">
        <v>24.412517812856777</v>
      </c>
      <c r="U486" s="10">
        <v>4.636148147061848</v>
      </c>
      <c r="V486" s="332">
        <v>100.03929582907797</v>
      </c>
      <c r="W486" s="332">
        <v>170.74683077468086</v>
      </c>
      <c r="X486" s="10">
        <v>17.111355263716323</v>
      </c>
      <c r="Y486" s="327">
        <v>187.85818603839718</v>
      </c>
    </row>
    <row r="487" spans="1:25" ht="15">
      <c r="A487" s="7">
        <v>2018</v>
      </c>
      <c r="B487" s="5" t="s">
        <v>507</v>
      </c>
      <c r="C487" s="5" t="s">
        <v>145</v>
      </c>
      <c r="D487" s="5" t="s">
        <v>155</v>
      </c>
      <c r="E487" s="5" t="s">
        <v>293</v>
      </c>
      <c r="F487" s="5" t="s">
        <v>147</v>
      </c>
      <c r="G487" s="5" t="s">
        <v>163</v>
      </c>
      <c r="H487" s="10">
        <v>6.04819503254738</v>
      </c>
      <c r="I487" s="10">
        <v>6.871339458887228</v>
      </c>
      <c r="J487" s="332">
        <v>12.919534491434607</v>
      </c>
      <c r="K487" s="10">
        <v>21.30717261717729</v>
      </c>
      <c r="L487" s="10">
        <v>48.97198961487525</v>
      </c>
      <c r="M487" s="332">
        <v>70.27916223205254</v>
      </c>
      <c r="N487" s="10">
        <v>5.655646730207774</v>
      </c>
      <c r="O487" s="10">
        <v>41.33559423587855</v>
      </c>
      <c r="P487" s="10">
        <v>3.371782519899034</v>
      </c>
      <c r="Q487" s="10">
        <v>1.8749652422517455</v>
      </c>
      <c r="R487" s="10">
        <v>7.525256178668205</v>
      </c>
      <c r="S487" s="10">
        <v>12.872961462426293</v>
      </c>
      <c r="T487" s="10">
        <v>15.295897760752803</v>
      </c>
      <c r="U487" s="10">
        <v>2.9477476129799873</v>
      </c>
      <c r="V487" s="332">
        <v>90.87985174306439</v>
      </c>
      <c r="W487" s="332">
        <v>174.07854846655152</v>
      </c>
      <c r="X487" s="10">
        <v>16.812507675503614</v>
      </c>
      <c r="Y487" s="327">
        <v>190.89105614205513</v>
      </c>
    </row>
    <row r="488" spans="1:25" ht="15">
      <c r="A488" s="7">
        <v>2018</v>
      </c>
      <c r="B488" s="5" t="s">
        <v>507</v>
      </c>
      <c r="C488" s="5" t="s">
        <v>145</v>
      </c>
      <c r="D488" s="5" t="s">
        <v>155</v>
      </c>
      <c r="E488" s="5" t="s">
        <v>294</v>
      </c>
      <c r="F488" s="5" t="s">
        <v>147</v>
      </c>
      <c r="G488" s="5" t="s">
        <v>164</v>
      </c>
      <c r="H488" s="10">
        <v>13.1743653628528</v>
      </c>
      <c r="I488" s="10">
        <v>0</v>
      </c>
      <c r="J488" s="332">
        <v>13.1743653628528</v>
      </c>
      <c r="K488" s="10">
        <v>8.137197206269008</v>
      </c>
      <c r="L488" s="10">
        <v>24.808041685655713</v>
      </c>
      <c r="M488" s="332">
        <v>32.94523889192472</v>
      </c>
      <c r="N488" s="10">
        <v>1.2924440969411874</v>
      </c>
      <c r="O488" s="10">
        <v>7.346486703927045</v>
      </c>
      <c r="P488" s="10">
        <v>2.6683386903350326</v>
      </c>
      <c r="Q488" s="10">
        <v>1.2474158388197667</v>
      </c>
      <c r="R488" s="10">
        <v>6.26816747773081</v>
      </c>
      <c r="S488" s="10">
        <v>7.327274004155268</v>
      </c>
      <c r="T488" s="10">
        <v>14.034376833864304</v>
      </c>
      <c r="U488" s="10">
        <v>2.0680228283913187</v>
      </c>
      <c r="V488" s="332">
        <v>42.25252647416473</v>
      </c>
      <c r="W488" s="332">
        <v>88.37213072894224</v>
      </c>
      <c r="X488" s="10">
        <v>8.511956896974134</v>
      </c>
      <c r="Y488" s="327">
        <v>96.88408762591638</v>
      </c>
    </row>
    <row r="489" spans="1:25" ht="15">
      <c r="A489" s="7">
        <v>2018</v>
      </c>
      <c r="B489" s="5" t="s">
        <v>507</v>
      </c>
      <c r="C489" s="5" t="s">
        <v>145</v>
      </c>
      <c r="D489" s="5" t="s">
        <v>155</v>
      </c>
      <c r="E489" s="5" t="s">
        <v>295</v>
      </c>
      <c r="F489" s="5" t="s">
        <v>147</v>
      </c>
      <c r="G489" s="5" t="s">
        <v>165</v>
      </c>
      <c r="H489" s="10">
        <v>0.959291750187126</v>
      </c>
      <c r="I489" s="10">
        <v>0</v>
      </c>
      <c r="J489" s="332">
        <v>0.959291750187126</v>
      </c>
      <c r="K489" s="10">
        <v>1.3006184279804236</v>
      </c>
      <c r="L489" s="10">
        <v>6.361373842887521</v>
      </c>
      <c r="M489" s="332">
        <v>7.661992270867945</v>
      </c>
      <c r="N489" s="10">
        <v>1.9969274329874214</v>
      </c>
      <c r="O489" s="10">
        <v>7.556557800360859</v>
      </c>
      <c r="P489" s="10">
        <v>3.858912112227354</v>
      </c>
      <c r="Q489" s="10">
        <v>1.7892463559683007</v>
      </c>
      <c r="R489" s="10">
        <v>5.982615802509889</v>
      </c>
      <c r="S489" s="10">
        <v>8.635701464353355</v>
      </c>
      <c r="T489" s="10">
        <v>21.405419745049876</v>
      </c>
      <c r="U489" s="10">
        <v>2.7791418448409213</v>
      </c>
      <c r="V489" s="332">
        <v>54.00452255829798</v>
      </c>
      <c r="W489" s="332">
        <v>62.625806579353046</v>
      </c>
      <c r="X489" s="10">
        <v>6.17660889982109</v>
      </c>
      <c r="Y489" s="327">
        <v>68.80241547917413</v>
      </c>
    </row>
    <row r="490" spans="1:25" ht="15">
      <c r="A490" s="7">
        <v>2018</v>
      </c>
      <c r="B490" s="5" t="s">
        <v>507</v>
      </c>
      <c r="C490" s="5" t="s">
        <v>145</v>
      </c>
      <c r="D490" s="5" t="s">
        <v>153</v>
      </c>
      <c r="E490" s="5" t="s">
        <v>296</v>
      </c>
      <c r="F490" s="5" t="s">
        <v>147</v>
      </c>
      <c r="G490" s="5" t="s">
        <v>166</v>
      </c>
      <c r="H490" s="10">
        <v>69.00548841984377</v>
      </c>
      <c r="I490" s="10">
        <v>0</v>
      </c>
      <c r="J490" s="332">
        <v>69.00548841984377</v>
      </c>
      <c r="K490" s="10">
        <v>5.8913435627222395</v>
      </c>
      <c r="L490" s="10">
        <v>13.617304467178366</v>
      </c>
      <c r="M490" s="332">
        <v>19.508648029900606</v>
      </c>
      <c r="N490" s="10">
        <v>15.350701299781749</v>
      </c>
      <c r="O490" s="10">
        <v>27.65912197048118</v>
      </c>
      <c r="P490" s="10">
        <v>6.020089703310107</v>
      </c>
      <c r="Q490" s="10">
        <v>3.525585350247775</v>
      </c>
      <c r="R490" s="10">
        <v>9.840536473283064</v>
      </c>
      <c r="S490" s="10">
        <v>15.876635215262857</v>
      </c>
      <c r="T490" s="10">
        <v>27.80185280826509</v>
      </c>
      <c r="U490" s="10">
        <v>5.164801426305877</v>
      </c>
      <c r="V490" s="332">
        <v>111.23932424693768</v>
      </c>
      <c r="W490" s="332">
        <v>199.75346069668205</v>
      </c>
      <c r="X490" s="10">
        <v>20.042162802350017</v>
      </c>
      <c r="Y490" s="327">
        <v>219.79562349903208</v>
      </c>
    </row>
    <row r="491" spans="1:25" ht="15">
      <c r="A491" s="7">
        <v>2018</v>
      </c>
      <c r="B491" s="5" t="s">
        <v>507</v>
      </c>
      <c r="C491" s="5" t="s">
        <v>145</v>
      </c>
      <c r="D491" s="5" t="s">
        <v>155</v>
      </c>
      <c r="E491" s="5" t="s">
        <v>297</v>
      </c>
      <c r="F491" s="5" t="s">
        <v>147</v>
      </c>
      <c r="G491" s="5" t="s">
        <v>167</v>
      </c>
      <c r="H491" s="10">
        <v>63.34802827996959</v>
      </c>
      <c r="I491" s="10">
        <v>0</v>
      </c>
      <c r="J491" s="332">
        <v>63.34802827996959</v>
      </c>
      <c r="K491" s="10">
        <v>9.672530685546047</v>
      </c>
      <c r="L491" s="10">
        <v>15.827910132386183</v>
      </c>
      <c r="M491" s="332">
        <v>25.50044081793223</v>
      </c>
      <c r="N491" s="10">
        <v>7.553315708186423</v>
      </c>
      <c r="O491" s="10">
        <v>48.01632831097012</v>
      </c>
      <c r="P491" s="10">
        <v>11.27460307726999</v>
      </c>
      <c r="Q491" s="10">
        <v>7.178599387632077</v>
      </c>
      <c r="R491" s="10">
        <v>28.597072141172355</v>
      </c>
      <c r="S491" s="10">
        <v>22.512145325118336</v>
      </c>
      <c r="T491" s="10">
        <v>33.15825986362786</v>
      </c>
      <c r="U491" s="10">
        <v>8.695184559249618</v>
      </c>
      <c r="V491" s="332">
        <v>166.98550837322676</v>
      </c>
      <c r="W491" s="332">
        <v>255.83397747112858</v>
      </c>
      <c r="X491" s="10">
        <v>25.495284880725112</v>
      </c>
      <c r="Y491" s="327">
        <v>281.3292623518537</v>
      </c>
    </row>
    <row r="492" spans="1:25" ht="15">
      <c r="A492" s="7">
        <v>2018</v>
      </c>
      <c r="B492" s="5" t="s">
        <v>507</v>
      </c>
      <c r="C492" s="5" t="s">
        <v>145</v>
      </c>
      <c r="D492" s="5" t="s">
        <v>155</v>
      </c>
      <c r="E492" s="5" t="s">
        <v>298</v>
      </c>
      <c r="F492" s="5" t="s">
        <v>147</v>
      </c>
      <c r="G492" s="5" t="s">
        <v>168</v>
      </c>
      <c r="H492" s="10">
        <v>63.30107025300741</v>
      </c>
      <c r="I492" s="10">
        <v>0</v>
      </c>
      <c r="J492" s="332">
        <v>63.30107025300741</v>
      </c>
      <c r="K492" s="10">
        <v>6.6932173619826925</v>
      </c>
      <c r="L492" s="10">
        <v>24.880038715042</v>
      </c>
      <c r="M492" s="332">
        <v>31.573256077024695</v>
      </c>
      <c r="N492" s="10">
        <v>5.266982684222129</v>
      </c>
      <c r="O492" s="10">
        <v>23.366691560755967</v>
      </c>
      <c r="P492" s="10">
        <v>6.930615613828054</v>
      </c>
      <c r="Q492" s="10">
        <v>3.965385071717279</v>
      </c>
      <c r="R492" s="10">
        <v>13.927962272813838</v>
      </c>
      <c r="S492" s="10">
        <v>15.658751288084465</v>
      </c>
      <c r="T492" s="10">
        <v>28.779496148019348</v>
      </c>
      <c r="U492" s="10">
        <v>5.63430934050169</v>
      </c>
      <c r="V492" s="332">
        <v>103.53019397994277</v>
      </c>
      <c r="W492" s="332">
        <v>198.40452030997488</v>
      </c>
      <c r="X492" s="10">
        <v>19.68021036595079</v>
      </c>
      <c r="Y492" s="327">
        <v>218.08473067592567</v>
      </c>
    </row>
    <row r="493" spans="1:25" ht="15">
      <c r="A493" s="7">
        <v>2018</v>
      </c>
      <c r="B493" s="5" t="s">
        <v>507</v>
      </c>
      <c r="C493" s="5" t="s">
        <v>145</v>
      </c>
      <c r="D493" s="5" t="s">
        <v>155</v>
      </c>
      <c r="E493" s="5" t="s">
        <v>299</v>
      </c>
      <c r="F493" s="5" t="s">
        <v>147</v>
      </c>
      <c r="G493" s="5" t="s">
        <v>169</v>
      </c>
      <c r="H493" s="10">
        <v>37.801273326620674</v>
      </c>
      <c r="I493" s="10">
        <v>0</v>
      </c>
      <c r="J493" s="332">
        <v>37.801273326620674</v>
      </c>
      <c r="K493" s="10">
        <v>5.42960469431056</v>
      </c>
      <c r="L493" s="10">
        <v>4.0130530679532495</v>
      </c>
      <c r="M493" s="332">
        <v>9.44265776226381</v>
      </c>
      <c r="N493" s="10">
        <v>3.2675406707969867</v>
      </c>
      <c r="O493" s="10">
        <v>9.629707032843527</v>
      </c>
      <c r="P493" s="10">
        <v>2.7655271439618416</v>
      </c>
      <c r="Q493" s="10">
        <v>1.8434132541415933</v>
      </c>
      <c r="R493" s="10">
        <v>6.349721867385677</v>
      </c>
      <c r="S493" s="10">
        <v>8.465254576258191</v>
      </c>
      <c r="T493" s="10">
        <v>15.735374302580272</v>
      </c>
      <c r="U493" s="10">
        <v>2.2429721865143044</v>
      </c>
      <c r="V493" s="332">
        <v>50.29951103448239</v>
      </c>
      <c r="W493" s="332">
        <v>97.54344212336687</v>
      </c>
      <c r="X493" s="10">
        <v>9.764397106298334</v>
      </c>
      <c r="Y493" s="327">
        <v>107.3078392296652</v>
      </c>
    </row>
    <row r="494" spans="1:25" ht="15">
      <c r="A494" s="7">
        <v>2018</v>
      </c>
      <c r="B494" s="5" t="s">
        <v>507</v>
      </c>
      <c r="C494" s="5" t="s">
        <v>145</v>
      </c>
      <c r="D494" s="5" t="s">
        <v>146</v>
      </c>
      <c r="E494" s="5" t="s">
        <v>300</v>
      </c>
      <c r="F494" s="5" t="s">
        <v>147</v>
      </c>
      <c r="G494" s="5" t="s">
        <v>170</v>
      </c>
      <c r="H494" s="10">
        <v>23.30401374962845</v>
      </c>
      <c r="I494" s="10">
        <v>1.1278502008131615</v>
      </c>
      <c r="J494" s="332">
        <v>24.43186395044161</v>
      </c>
      <c r="K494" s="10">
        <v>3.9429992977740214</v>
      </c>
      <c r="L494" s="10">
        <v>5.698439269465748</v>
      </c>
      <c r="M494" s="332">
        <v>9.641438567239769</v>
      </c>
      <c r="N494" s="10">
        <v>3.6973481610823575</v>
      </c>
      <c r="O494" s="10">
        <v>18.453931413123247</v>
      </c>
      <c r="P494" s="10">
        <v>4.336624768076215</v>
      </c>
      <c r="Q494" s="10">
        <v>1.7380897841830378</v>
      </c>
      <c r="R494" s="10">
        <v>9.423460810347061</v>
      </c>
      <c r="S494" s="10">
        <v>10.929442846890648</v>
      </c>
      <c r="T494" s="10">
        <v>18.71525878581482</v>
      </c>
      <c r="U494" s="10">
        <v>3.842478062899299</v>
      </c>
      <c r="V494" s="332">
        <v>71.13663463241669</v>
      </c>
      <c r="W494" s="332">
        <v>105.20993715009807</v>
      </c>
      <c r="X494" s="10">
        <v>10.505940610860408</v>
      </c>
      <c r="Y494" s="327">
        <v>115.71587776095848</v>
      </c>
    </row>
    <row r="495" spans="1:25" ht="15">
      <c r="A495" s="7">
        <v>2018</v>
      </c>
      <c r="B495" s="5" t="s">
        <v>507</v>
      </c>
      <c r="C495" s="5" t="s">
        <v>145</v>
      </c>
      <c r="D495" s="5" t="s">
        <v>153</v>
      </c>
      <c r="E495" s="5" t="s">
        <v>301</v>
      </c>
      <c r="F495" s="5" t="s">
        <v>147</v>
      </c>
      <c r="G495" s="5" t="s">
        <v>171</v>
      </c>
      <c r="H495" s="10">
        <v>202.92428916892047</v>
      </c>
      <c r="I495" s="10">
        <v>0</v>
      </c>
      <c r="J495" s="332">
        <v>202.92428916892047</v>
      </c>
      <c r="K495" s="10">
        <v>24.915755921763584</v>
      </c>
      <c r="L495" s="10">
        <v>25.422041189135506</v>
      </c>
      <c r="M495" s="332">
        <v>50.33779711089909</v>
      </c>
      <c r="N495" s="10">
        <v>8.524548409874882</v>
      </c>
      <c r="O495" s="10">
        <v>42.58525803528651</v>
      </c>
      <c r="P495" s="10">
        <v>12.287085677131975</v>
      </c>
      <c r="Q495" s="10">
        <v>9.22887685265277</v>
      </c>
      <c r="R495" s="10">
        <v>23.255356117921508</v>
      </c>
      <c r="S495" s="10">
        <v>31.092525461401017</v>
      </c>
      <c r="T495" s="10">
        <v>59.41873269238272</v>
      </c>
      <c r="U495" s="10">
        <v>8.792217447960834</v>
      </c>
      <c r="V495" s="332">
        <v>195.18460069461221</v>
      </c>
      <c r="W495" s="332">
        <v>448.44668697443177</v>
      </c>
      <c r="X495" s="10">
        <v>44.88156080974367</v>
      </c>
      <c r="Y495" s="327">
        <v>493.32824778417546</v>
      </c>
    </row>
    <row r="496" spans="1:25" ht="15">
      <c r="A496" s="7">
        <v>2018</v>
      </c>
      <c r="B496" s="5" t="s">
        <v>507</v>
      </c>
      <c r="C496" s="5" t="s">
        <v>145</v>
      </c>
      <c r="D496" s="5" t="s">
        <v>155</v>
      </c>
      <c r="E496" s="5" t="s">
        <v>302</v>
      </c>
      <c r="F496" s="5" t="s">
        <v>147</v>
      </c>
      <c r="G496" s="5" t="s">
        <v>172</v>
      </c>
      <c r="H496" s="10">
        <v>79.75489264955633</v>
      </c>
      <c r="I496" s="10">
        <v>3.5408943180808548</v>
      </c>
      <c r="J496" s="332">
        <v>83.29578696763718</v>
      </c>
      <c r="K496" s="10">
        <v>1.5091046626141225</v>
      </c>
      <c r="L496" s="10">
        <v>12.578627403092495</v>
      </c>
      <c r="M496" s="332">
        <v>14.087732065706618</v>
      </c>
      <c r="N496" s="10">
        <v>2.2247099491194207</v>
      </c>
      <c r="O496" s="10">
        <v>9.577292793545471</v>
      </c>
      <c r="P496" s="10">
        <v>3.2513811500518055</v>
      </c>
      <c r="Q496" s="10">
        <v>1.5807962557522053</v>
      </c>
      <c r="R496" s="10">
        <v>8.269260123514456</v>
      </c>
      <c r="S496" s="10">
        <v>8.292589271457011</v>
      </c>
      <c r="T496" s="10">
        <v>11.877735214856921</v>
      </c>
      <c r="U496" s="10">
        <v>2.9030314347372643</v>
      </c>
      <c r="V496" s="332">
        <v>47.97679619303456</v>
      </c>
      <c r="W496" s="332">
        <v>145.36031522637836</v>
      </c>
      <c r="X496" s="10">
        <v>14.609975663591547</v>
      </c>
      <c r="Y496" s="327">
        <v>159.9702908899699</v>
      </c>
    </row>
    <row r="497" spans="1:25" ht="15">
      <c r="A497" s="7">
        <v>2018</v>
      </c>
      <c r="B497" s="5" t="s">
        <v>507</v>
      </c>
      <c r="C497" s="5" t="s">
        <v>145</v>
      </c>
      <c r="D497" s="5" t="s">
        <v>146</v>
      </c>
      <c r="E497" s="5" t="s">
        <v>303</v>
      </c>
      <c r="F497" s="5" t="s">
        <v>147</v>
      </c>
      <c r="G497" s="5" t="s">
        <v>173</v>
      </c>
      <c r="H497" s="10">
        <v>41.459987683746185</v>
      </c>
      <c r="I497" s="10">
        <v>0</v>
      </c>
      <c r="J497" s="332">
        <v>41.459987683746185</v>
      </c>
      <c r="K497" s="10">
        <v>5.63512670225465</v>
      </c>
      <c r="L497" s="10">
        <v>13.659846863989843</v>
      </c>
      <c r="M497" s="332">
        <v>19.294973566244494</v>
      </c>
      <c r="N497" s="10">
        <v>5.459496804277651</v>
      </c>
      <c r="O497" s="10">
        <v>24.657357743282567</v>
      </c>
      <c r="P497" s="10">
        <v>5.302001407045703</v>
      </c>
      <c r="Q497" s="10">
        <v>2.5288255580207606</v>
      </c>
      <c r="R497" s="10">
        <v>13.323217863143103</v>
      </c>
      <c r="S497" s="10">
        <v>15.336311822049307</v>
      </c>
      <c r="T497" s="10">
        <v>27.139102831933567</v>
      </c>
      <c r="U497" s="10">
        <v>4.975489322386023</v>
      </c>
      <c r="V497" s="332">
        <v>98.72180335213869</v>
      </c>
      <c r="W497" s="332">
        <v>159.47676460212938</v>
      </c>
      <c r="X497" s="10">
        <v>15.879633391206346</v>
      </c>
      <c r="Y497" s="327">
        <v>175.35639799333572</v>
      </c>
    </row>
    <row r="498" spans="1:25" ht="15">
      <c r="A498" s="7">
        <v>2018</v>
      </c>
      <c r="B498" s="5" t="s">
        <v>507</v>
      </c>
      <c r="C498" s="5" t="s">
        <v>174</v>
      </c>
      <c r="D498" s="5" t="s">
        <v>175</v>
      </c>
      <c r="E498" s="5" t="s">
        <v>304</v>
      </c>
      <c r="F498" s="5" t="s">
        <v>176</v>
      </c>
      <c r="G498" s="5" t="s">
        <v>177</v>
      </c>
      <c r="H498" s="10">
        <v>500.5776890189838</v>
      </c>
      <c r="I498" s="10">
        <v>11.341961821069589</v>
      </c>
      <c r="J498" s="332">
        <v>511.91965084005335</v>
      </c>
      <c r="K498" s="10">
        <v>94.11904514981254</v>
      </c>
      <c r="L498" s="10">
        <v>177.65475071936112</v>
      </c>
      <c r="M498" s="332">
        <v>271.7737958691737</v>
      </c>
      <c r="N498" s="10">
        <v>67.37750740438446</v>
      </c>
      <c r="O498" s="10">
        <v>462.02724993561355</v>
      </c>
      <c r="P498" s="10">
        <v>55.08218193582154</v>
      </c>
      <c r="Q498" s="10">
        <v>67.74266994537487</v>
      </c>
      <c r="R498" s="10">
        <v>133.34085264221918</v>
      </c>
      <c r="S498" s="10">
        <v>172.55134221734318</v>
      </c>
      <c r="T498" s="10">
        <v>241.73523483649262</v>
      </c>
      <c r="U498" s="10">
        <v>45.43434710595324</v>
      </c>
      <c r="V498" s="332">
        <v>1245.2913860232024</v>
      </c>
      <c r="W498" s="332">
        <v>2028.9848327324294</v>
      </c>
      <c r="X498" s="10">
        <v>202.16571537441095</v>
      </c>
      <c r="Y498" s="327">
        <v>2231.1505481068402</v>
      </c>
    </row>
    <row r="499" spans="1:25" ht="15">
      <c r="A499" s="7">
        <v>2018</v>
      </c>
      <c r="B499" s="5" t="s">
        <v>507</v>
      </c>
      <c r="C499" s="5" t="s">
        <v>174</v>
      </c>
      <c r="D499" s="5" t="s">
        <v>178</v>
      </c>
      <c r="E499" s="5" t="s">
        <v>305</v>
      </c>
      <c r="F499" s="5" t="s">
        <v>176</v>
      </c>
      <c r="G499" s="5" t="s">
        <v>179</v>
      </c>
      <c r="H499" s="10">
        <v>51.176597901489664</v>
      </c>
      <c r="I499" s="10">
        <v>0</v>
      </c>
      <c r="J499" s="332">
        <v>51.176597901489664</v>
      </c>
      <c r="K499" s="10">
        <v>2.8902456913124066</v>
      </c>
      <c r="L499" s="10">
        <v>21.239682458457455</v>
      </c>
      <c r="M499" s="332">
        <v>24.12992814976986</v>
      </c>
      <c r="N499" s="10">
        <v>7.692716353410253</v>
      </c>
      <c r="O499" s="10">
        <v>43.36167657323131</v>
      </c>
      <c r="P499" s="10">
        <v>11.90928100171965</v>
      </c>
      <c r="Q499" s="10">
        <v>5.986395772135038</v>
      </c>
      <c r="R499" s="10">
        <v>15.92158369599113</v>
      </c>
      <c r="S499" s="10">
        <v>24.407136679160484</v>
      </c>
      <c r="T499" s="10">
        <v>56.06199529042867</v>
      </c>
      <c r="U499" s="10">
        <v>6.529358830241508</v>
      </c>
      <c r="V499" s="332">
        <v>171.87014419631805</v>
      </c>
      <c r="W499" s="332">
        <v>247.17667024757756</v>
      </c>
      <c r="X499" s="10">
        <v>24.664350055465</v>
      </c>
      <c r="Y499" s="327">
        <v>271.84102030304257</v>
      </c>
    </row>
    <row r="500" spans="1:25" ht="15">
      <c r="A500" s="7">
        <v>2018</v>
      </c>
      <c r="B500" s="5" t="s">
        <v>507</v>
      </c>
      <c r="C500" s="5" t="s">
        <v>174</v>
      </c>
      <c r="D500" s="5" t="s">
        <v>175</v>
      </c>
      <c r="E500" s="5" t="s">
        <v>306</v>
      </c>
      <c r="F500" s="5" t="s">
        <v>176</v>
      </c>
      <c r="G500" s="5" t="s">
        <v>180</v>
      </c>
      <c r="H500" s="10">
        <v>494.8966687813456</v>
      </c>
      <c r="I500" s="10">
        <v>0</v>
      </c>
      <c r="J500" s="332">
        <v>494.8966687813456</v>
      </c>
      <c r="K500" s="10">
        <v>45.411487774062756</v>
      </c>
      <c r="L500" s="10">
        <v>43.568430076118936</v>
      </c>
      <c r="M500" s="332">
        <v>88.97991785018169</v>
      </c>
      <c r="N500" s="10">
        <v>21.96141640963921</v>
      </c>
      <c r="O500" s="10">
        <v>116.10600578779216</v>
      </c>
      <c r="P500" s="10">
        <v>20.499839637305765</v>
      </c>
      <c r="Q500" s="10">
        <v>14.236562066640444</v>
      </c>
      <c r="R500" s="10">
        <v>34.94741045402246</v>
      </c>
      <c r="S500" s="10">
        <v>50.37959060211257</v>
      </c>
      <c r="T500" s="10">
        <v>62.75054487454092</v>
      </c>
      <c r="U500" s="10">
        <v>13.58017831769579</v>
      </c>
      <c r="V500" s="332">
        <v>334.4615481497493</v>
      </c>
      <c r="W500" s="332">
        <v>918.3381347812766</v>
      </c>
      <c r="X500" s="10">
        <v>92.46285905812331</v>
      </c>
      <c r="Y500" s="327">
        <v>1010.8009938393999</v>
      </c>
    </row>
    <row r="501" spans="1:25" ht="15">
      <c r="A501" s="7">
        <v>2018</v>
      </c>
      <c r="B501" s="5" t="s">
        <v>507</v>
      </c>
      <c r="C501" s="5" t="s">
        <v>174</v>
      </c>
      <c r="D501" s="5" t="s">
        <v>175</v>
      </c>
      <c r="E501" s="5" t="s">
        <v>307</v>
      </c>
      <c r="F501" s="5" t="s">
        <v>176</v>
      </c>
      <c r="G501" s="5" t="s">
        <v>181</v>
      </c>
      <c r="H501" s="10">
        <v>274.35316699217304</v>
      </c>
      <c r="I501" s="10">
        <v>0</v>
      </c>
      <c r="J501" s="332">
        <v>274.35316699217304</v>
      </c>
      <c r="K501" s="10">
        <v>21.40735925524613</v>
      </c>
      <c r="L501" s="10">
        <v>52.82833261752796</v>
      </c>
      <c r="M501" s="332">
        <v>74.2356918727741</v>
      </c>
      <c r="N501" s="10">
        <v>24.725824067798055</v>
      </c>
      <c r="O501" s="10">
        <v>126.54494304740459</v>
      </c>
      <c r="P501" s="10">
        <v>24.154237402574914</v>
      </c>
      <c r="Q501" s="10">
        <v>21.897893768909682</v>
      </c>
      <c r="R501" s="10">
        <v>41.00578799553936</v>
      </c>
      <c r="S501" s="10">
        <v>56.95210656743424</v>
      </c>
      <c r="T501" s="10">
        <v>94.05104681375745</v>
      </c>
      <c r="U501" s="10">
        <v>19.749866502733283</v>
      </c>
      <c r="V501" s="332">
        <v>409.08170616615155</v>
      </c>
      <c r="W501" s="332">
        <v>757.6705650310987</v>
      </c>
      <c r="X501" s="10">
        <v>75.89473051292961</v>
      </c>
      <c r="Y501" s="327">
        <v>833.5652955440283</v>
      </c>
    </row>
    <row r="502" spans="1:25" ht="15">
      <c r="A502" s="7">
        <v>2018</v>
      </c>
      <c r="B502" s="5" t="s">
        <v>507</v>
      </c>
      <c r="C502" s="5" t="s">
        <v>174</v>
      </c>
      <c r="D502" s="5" t="s">
        <v>182</v>
      </c>
      <c r="E502" s="5" t="s">
        <v>308</v>
      </c>
      <c r="F502" s="5" t="s">
        <v>176</v>
      </c>
      <c r="G502" s="5" t="s">
        <v>183</v>
      </c>
      <c r="H502" s="10">
        <v>1.3154583780143319</v>
      </c>
      <c r="I502" s="10">
        <v>0</v>
      </c>
      <c r="J502" s="332">
        <v>1.3154583780143319</v>
      </c>
      <c r="K502" s="10">
        <v>0.2983797819466832</v>
      </c>
      <c r="L502" s="10">
        <v>2.87763150296575</v>
      </c>
      <c r="M502" s="332">
        <v>3.176011284912433</v>
      </c>
      <c r="N502" s="10">
        <v>0.8036650382859174</v>
      </c>
      <c r="O502" s="10">
        <v>2.66529270431612</v>
      </c>
      <c r="P502" s="10">
        <v>2.02156502882955</v>
      </c>
      <c r="Q502" s="10">
        <v>0.6648384919455128</v>
      </c>
      <c r="R502" s="10">
        <v>2.178534101800871</v>
      </c>
      <c r="S502" s="10">
        <v>4.9689989839945845</v>
      </c>
      <c r="T502" s="10">
        <v>14.809774955414195</v>
      </c>
      <c r="U502" s="10">
        <v>1.1418812272743661</v>
      </c>
      <c r="V502" s="332">
        <v>29.25455053186112</v>
      </c>
      <c r="W502" s="332">
        <v>33.74602019478789</v>
      </c>
      <c r="X502" s="10">
        <v>3.343650449220531</v>
      </c>
      <c r="Y502" s="327">
        <v>37.08967064400842</v>
      </c>
    </row>
    <row r="503" spans="1:25" ht="15">
      <c r="A503" s="7">
        <v>2018</v>
      </c>
      <c r="B503" s="5" t="s">
        <v>507</v>
      </c>
      <c r="C503" s="5" t="s">
        <v>174</v>
      </c>
      <c r="D503" s="5" t="s">
        <v>175</v>
      </c>
      <c r="E503" s="5" t="s">
        <v>309</v>
      </c>
      <c r="F503" s="5" t="s">
        <v>176</v>
      </c>
      <c r="G503" s="5" t="s">
        <v>184</v>
      </c>
      <c r="H503" s="10">
        <v>39.761511964856425</v>
      </c>
      <c r="I503" s="10">
        <v>25.323087647374287</v>
      </c>
      <c r="J503" s="332">
        <v>65.0845996122307</v>
      </c>
      <c r="K503" s="10">
        <v>1.4564405011117285</v>
      </c>
      <c r="L503" s="10">
        <v>14.662038512577091</v>
      </c>
      <c r="M503" s="332">
        <v>16.11847901368882</v>
      </c>
      <c r="N503" s="10">
        <v>6.817427445292223</v>
      </c>
      <c r="O503" s="10">
        <v>23.48713670844118</v>
      </c>
      <c r="P503" s="10">
        <v>4.89155642164639</v>
      </c>
      <c r="Q503" s="10">
        <v>3.170841288538965</v>
      </c>
      <c r="R503" s="10">
        <v>8.58030015615794</v>
      </c>
      <c r="S503" s="10">
        <v>16.66354487506055</v>
      </c>
      <c r="T503" s="10">
        <v>37.45173453720324</v>
      </c>
      <c r="U503" s="10">
        <v>3.1160853279812857</v>
      </c>
      <c r="V503" s="332">
        <v>104.17862676032176</v>
      </c>
      <c r="W503" s="332">
        <v>185.3817053862413</v>
      </c>
      <c r="X503" s="10">
        <v>18.64781372332784</v>
      </c>
      <c r="Y503" s="327">
        <v>204.02951910956912</v>
      </c>
    </row>
    <row r="504" spans="1:25" ht="15">
      <c r="A504" s="7">
        <v>2018</v>
      </c>
      <c r="B504" s="5" t="s">
        <v>507</v>
      </c>
      <c r="C504" s="5" t="s">
        <v>174</v>
      </c>
      <c r="D504" s="5" t="s">
        <v>178</v>
      </c>
      <c r="E504" s="5" t="s">
        <v>310</v>
      </c>
      <c r="F504" s="5" t="s">
        <v>176</v>
      </c>
      <c r="G504" s="5" t="s">
        <v>185</v>
      </c>
      <c r="H504" s="10">
        <v>82.2005553064891</v>
      </c>
      <c r="I504" s="10">
        <v>0</v>
      </c>
      <c r="J504" s="332">
        <v>82.2005553064891</v>
      </c>
      <c r="K504" s="10">
        <v>6.775557123445497</v>
      </c>
      <c r="L504" s="10">
        <v>33.52682007835558</v>
      </c>
      <c r="M504" s="332">
        <v>40.30237720180107</v>
      </c>
      <c r="N504" s="10">
        <v>24.698157452447184</v>
      </c>
      <c r="O504" s="10">
        <v>78.65592752507105</v>
      </c>
      <c r="P504" s="10">
        <v>15.96414901145552</v>
      </c>
      <c r="Q504" s="10">
        <v>8.777627465409163</v>
      </c>
      <c r="R504" s="10">
        <v>25.116338959662244</v>
      </c>
      <c r="S504" s="10">
        <v>39.84687732455373</v>
      </c>
      <c r="T504" s="10">
        <v>87.09121487213115</v>
      </c>
      <c r="U504" s="10">
        <v>9.31085243024708</v>
      </c>
      <c r="V504" s="332">
        <v>289.4611450409771</v>
      </c>
      <c r="W504" s="332">
        <v>411.96407754926724</v>
      </c>
      <c r="X504" s="10">
        <v>41.19507378868235</v>
      </c>
      <c r="Y504" s="327">
        <v>453.1591513379496</v>
      </c>
    </row>
    <row r="505" spans="1:25" ht="15">
      <c r="A505" s="7">
        <v>2018</v>
      </c>
      <c r="B505" s="5" t="s">
        <v>507</v>
      </c>
      <c r="C505" s="5" t="s">
        <v>174</v>
      </c>
      <c r="D505" s="5" t="s">
        <v>178</v>
      </c>
      <c r="E505" s="5" t="s">
        <v>311</v>
      </c>
      <c r="F505" s="5" t="s">
        <v>176</v>
      </c>
      <c r="G505" s="5" t="s">
        <v>186</v>
      </c>
      <c r="H505" s="10">
        <v>43.16333572293298</v>
      </c>
      <c r="I505" s="10">
        <v>0</v>
      </c>
      <c r="J505" s="332">
        <v>43.16333572293298</v>
      </c>
      <c r="K505" s="10">
        <v>3.0364742457812715</v>
      </c>
      <c r="L505" s="10">
        <v>13.789743540475055</v>
      </c>
      <c r="M505" s="332">
        <v>16.826217786256326</v>
      </c>
      <c r="N505" s="10">
        <v>8.599859370410504</v>
      </c>
      <c r="O505" s="10">
        <v>25.553374075504273</v>
      </c>
      <c r="P505" s="10">
        <v>8.068466731910306</v>
      </c>
      <c r="Q505" s="10">
        <v>3.605745532106223</v>
      </c>
      <c r="R505" s="10">
        <v>6.414838246223391</v>
      </c>
      <c r="S505" s="10">
        <v>16.446070633584224</v>
      </c>
      <c r="T505" s="10">
        <v>41.82375975327271</v>
      </c>
      <c r="U505" s="10">
        <v>4.104372850952533</v>
      </c>
      <c r="V505" s="332">
        <v>114.61648719396416</v>
      </c>
      <c r="W505" s="332">
        <v>174.60604070315347</v>
      </c>
      <c r="X505" s="10">
        <v>17.468342565062148</v>
      </c>
      <c r="Y505" s="327">
        <v>192.07438326821563</v>
      </c>
    </row>
    <row r="506" spans="1:25" ht="15">
      <c r="A506" s="7">
        <v>2018</v>
      </c>
      <c r="B506" s="5" t="s">
        <v>507</v>
      </c>
      <c r="C506" s="5" t="s">
        <v>174</v>
      </c>
      <c r="D506" s="5" t="s">
        <v>178</v>
      </c>
      <c r="E506" s="5" t="s">
        <v>312</v>
      </c>
      <c r="F506" s="5" t="s">
        <v>176</v>
      </c>
      <c r="G506" s="5" t="s">
        <v>187</v>
      </c>
      <c r="H506" s="10">
        <v>38.15026015271461</v>
      </c>
      <c r="I506" s="10">
        <v>0</v>
      </c>
      <c r="J506" s="332">
        <v>38.15026015271461</v>
      </c>
      <c r="K506" s="10">
        <v>2.820252643073488</v>
      </c>
      <c r="L506" s="10">
        <v>19.215031538975303</v>
      </c>
      <c r="M506" s="332">
        <v>22.03528418204879</v>
      </c>
      <c r="N506" s="10">
        <v>8.421258579339737</v>
      </c>
      <c r="O506" s="10">
        <v>43.88804567259675</v>
      </c>
      <c r="P506" s="10">
        <v>10.467751169122849</v>
      </c>
      <c r="Q506" s="10">
        <v>4.835051601669792</v>
      </c>
      <c r="R506" s="10">
        <v>11.269897168275763</v>
      </c>
      <c r="S506" s="10">
        <v>24.91625128293742</v>
      </c>
      <c r="T506" s="10">
        <v>60.21085594532362</v>
      </c>
      <c r="U506" s="10">
        <v>4.857392955452058</v>
      </c>
      <c r="V506" s="332">
        <v>168.866504374718</v>
      </c>
      <c r="W506" s="332">
        <v>229.05204870948143</v>
      </c>
      <c r="X506" s="10">
        <v>22.877207065727514</v>
      </c>
      <c r="Y506" s="327">
        <v>251.92925577520893</v>
      </c>
    </row>
    <row r="507" spans="1:25" ht="15">
      <c r="A507" s="7">
        <v>2018</v>
      </c>
      <c r="B507" s="5" t="s">
        <v>507</v>
      </c>
      <c r="C507" s="5" t="s">
        <v>174</v>
      </c>
      <c r="D507" s="5" t="s">
        <v>175</v>
      </c>
      <c r="E507" s="5" t="s">
        <v>313</v>
      </c>
      <c r="F507" s="5" t="s">
        <v>176</v>
      </c>
      <c r="G507" s="5" t="s">
        <v>188</v>
      </c>
      <c r="H507" s="10">
        <v>612.6159735332756</v>
      </c>
      <c r="I507" s="10">
        <v>13.9411513652418</v>
      </c>
      <c r="J507" s="332">
        <v>626.5571248985174</v>
      </c>
      <c r="K507" s="10">
        <v>24.96146087721608</v>
      </c>
      <c r="L507" s="10">
        <v>162.28592536209814</v>
      </c>
      <c r="M507" s="332">
        <v>187.2473862393142</v>
      </c>
      <c r="N507" s="10">
        <v>51.7211709005789</v>
      </c>
      <c r="O507" s="10">
        <v>301.9036237594829</v>
      </c>
      <c r="P507" s="10">
        <v>55.45999333209619</v>
      </c>
      <c r="Q507" s="10">
        <v>35.74903912311899</v>
      </c>
      <c r="R507" s="10">
        <v>82.68723716771754</v>
      </c>
      <c r="S507" s="10">
        <v>165.0238143210412</v>
      </c>
      <c r="T507" s="10">
        <v>377.6469119299105</v>
      </c>
      <c r="U507" s="10">
        <v>32.7671503088888</v>
      </c>
      <c r="V507" s="332">
        <v>1102.958940842835</v>
      </c>
      <c r="W507" s="332">
        <v>1916.7634519806666</v>
      </c>
      <c r="X507" s="10">
        <v>192.06653241612003</v>
      </c>
      <c r="Y507" s="327">
        <v>2108.8299843967866</v>
      </c>
    </row>
    <row r="508" spans="1:25" ht="15.75" thickBot="1">
      <c r="A508" s="11">
        <v>2018</v>
      </c>
      <c r="B508" s="6" t="s">
        <v>507</v>
      </c>
      <c r="C508" s="6" t="s">
        <v>174</v>
      </c>
      <c r="D508" s="6" t="s">
        <v>182</v>
      </c>
      <c r="E508" s="6" t="s">
        <v>314</v>
      </c>
      <c r="F508" s="6" t="s">
        <v>176</v>
      </c>
      <c r="G508" s="6" t="s">
        <v>189</v>
      </c>
      <c r="H508" s="12">
        <v>6.74193855659457</v>
      </c>
      <c r="I508" s="12">
        <v>0.15622891874114675</v>
      </c>
      <c r="J508" s="347">
        <v>6.8981674753357165</v>
      </c>
      <c r="K508" s="12">
        <v>0.6572401042542462</v>
      </c>
      <c r="L508" s="12">
        <v>5.012055305391253</v>
      </c>
      <c r="M508" s="347">
        <v>5.669295409645499</v>
      </c>
      <c r="N508" s="12">
        <v>2.2434298979724208</v>
      </c>
      <c r="O508" s="12">
        <v>5.860157799314388</v>
      </c>
      <c r="P508" s="12">
        <v>2.6963332599246934</v>
      </c>
      <c r="Q508" s="12">
        <v>0.894496640997087</v>
      </c>
      <c r="R508" s="12">
        <v>3.6052815628519417</v>
      </c>
      <c r="S508" s="12">
        <v>7.970285980430617</v>
      </c>
      <c r="T508" s="12">
        <v>22.197245727466846</v>
      </c>
      <c r="U508" s="12">
        <v>2.003142977750409</v>
      </c>
      <c r="V508" s="347">
        <v>47.470373846708405</v>
      </c>
      <c r="W508" s="347">
        <v>60.03783673168962</v>
      </c>
      <c r="X508" s="12">
        <v>5.970416166846128</v>
      </c>
      <c r="Y508" s="328">
        <v>66.00825289853574</v>
      </c>
    </row>
    <row r="509" spans="1:25" ht="15.75" thickBot="1">
      <c r="A509" s="352">
        <v>2019</v>
      </c>
      <c r="B509" s="353" t="s">
        <v>507</v>
      </c>
      <c r="C509" s="353"/>
      <c r="D509" s="353"/>
      <c r="E509" s="353"/>
      <c r="F509" s="353"/>
      <c r="G509" s="353" t="s">
        <v>508</v>
      </c>
      <c r="H509" s="354">
        <v>6897.452257135109</v>
      </c>
      <c r="I509" s="354">
        <v>2187.8527619593683</v>
      </c>
      <c r="J509" s="354">
        <v>9085.305019094478</v>
      </c>
      <c r="K509" s="354">
        <v>20460.327130068847</v>
      </c>
      <c r="L509" s="354">
        <v>10188.887812802112</v>
      </c>
      <c r="M509" s="354">
        <v>30649.21494287096</v>
      </c>
      <c r="N509" s="354">
        <v>5371.19514554807</v>
      </c>
      <c r="O509" s="354">
        <v>21038.06745434805</v>
      </c>
      <c r="P509" s="354">
        <v>3618.77869536011</v>
      </c>
      <c r="Q509" s="354">
        <v>6659.74940414373</v>
      </c>
      <c r="R509" s="354">
        <v>11612.688096244521</v>
      </c>
      <c r="S509" s="354">
        <v>11564.039358616921</v>
      </c>
      <c r="T509" s="354">
        <v>14975.310685405777</v>
      </c>
      <c r="U509" s="354">
        <v>3372.621912674717</v>
      </c>
      <c r="V509" s="354">
        <v>78212.45075234189</v>
      </c>
      <c r="W509" s="354">
        <v>117946.97071430732</v>
      </c>
      <c r="X509" s="354">
        <v>11660.296372050496</v>
      </c>
      <c r="Y509" s="355">
        <v>129671.98068228063</v>
      </c>
    </row>
    <row r="510" spans="1:25" ht="15">
      <c r="A510" s="8">
        <v>2019</v>
      </c>
      <c r="B510" s="4" t="s">
        <v>507</v>
      </c>
      <c r="C510" s="4" t="s">
        <v>22</v>
      </c>
      <c r="D510" s="4" t="s">
        <v>23</v>
      </c>
      <c r="E510" s="4" t="s">
        <v>190</v>
      </c>
      <c r="F510" s="4" t="s">
        <v>24</v>
      </c>
      <c r="G510" s="4" t="s">
        <v>25</v>
      </c>
      <c r="H510" s="9">
        <v>121.12342887160226</v>
      </c>
      <c r="I510" s="9">
        <v>1.570254180823401</v>
      </c>
      <c r="J510" s="330">
        <v>122.69368305242565</v>
      </c>
      <c r="K510" s="9">
        <v>7283.4615432972305</v>
      </c>
      <c r="L510" s="9">
        <v>4739.010522502312</v>
      </c>
      <c r="M510" s="330">
        <v>12022.472065799542</v>
      </c>
      <c r="N510" s="9">
        <v>1812.6303668521348</v>
      </c>
      <c r="O510" s="9">
        <v>10160.935138956178</v>
      </c>
      <c r="P510" s="9">
        <v>1656.2921679404449</v>
      </c>
      <c r="Q510" s="9">
        <v>4925.009393004</v>
      </c>
      <c r="R510" s="9">
        <v>5878.070415249487</v>
      </c>
      <c r="S510" s="9">
        <v>5456.248739502322</v>
      </c>
      <c r="T510" s="9">
        <v>7155.240794655869</v>
      </c>
      <c r="U510" s="9">
        <v>1548.8656621146104</v>
      </c>
      <c r="V510" s="330">
        <v>38593.29267827504</v>
      </c>
      <c r="W510" s="330">
        <v>50738.45842712701</v>
      </c>
      <c r="X510" s="9">
        <v>4969.191143193259</v>
      </c>
      <c r="Y510" s="326">
        <v>55707.64957032027</v>
      </c>
    </row>
    <row r="511" spans="1:25" ht="15">
      <c r="A511" s="7">
        <v>2019</v>
      </c>
      <c r="B511" s="5" t="s">
        <v>507</v>
      </c>
      <c r="C511" s="5" t="s">
        <v>22</v>
      </c>
      <c r="D511" s="5" t="s">
        <v>26</v>
      </c>
      <c r="E511" s="5" t="s">
        <v>191</v>
      </c>
      <c r="F511" s="5" t="s">
        <v>24</v>
      </c>
      <c r="G511" s="5" t="s">
        <v>27</v>
      </c>
      <c r="H511" s="10">
        <v>73.30379855506756</v>
      </c>
      <c r="I511" s="10">
        <v>2.312386296748717</v>
      </c>
      <c r="J511" s="332">
        <v>75.61618485181627</v>
      </c>
      <c r="K511" s="10">
        <v>341.04528383893154</v>
      </c>
      <c r="L511" s="10">
        <v>86.65702705588097</v>
      </c>
      <c r="M511" s="332">
        <v>427.7023108948125</v>
      </c>
      <c r="N511" s="10">
        <v>106.9589644870564</v>
      </c>
      <c r="O511" s="10">
        <v>81.29139777966641</v>
      </c>
      <c r="P511" s="10">
        <v>13.834280625392328</v>
      </c>
      <c r="Q511" s="10">
        <v>9.023599337448136</v>
      </c>
      <c r="R511" s="10">
        <v>48.95166247886064</v>
      </c>
      <c r="S511" s="10">
        <v>53.2680836665879</v>
      </c>
      <c r="T511" s="10">
        <v>48.48719685704065</v>
      </c>
      <c r="U511" s="10">
        <v>17.704936443806194</v>
      </c>
      <c r="V511" s="332">
        <v>379.5201216758587</v>
      </c>
      <c r="W511" s="332">
        <v>882.8386174224875</v>
      </c>
      <c r="X511" s="10">
        <v>85.94785055807989</v>
      </c>
      <c r="Y511" s="327">
        <v>968.7864679805673</v>
      </c>
    </row>
    <row r="512" spans="1:25" ht="15">
      <c r="A512" s="7">
        <v>2019</v>
      </c>
      <c r="B512" s="5" t="s">
        <v>507</v>
      </c>
      <c r="C512" s="5" t="s">
        <v>22</v>
      </c>
      <c r="D512" s="5" t="s">
        <v>26</v>
      </c>
      <c r="E512" s="5" t="s">
        <v>192</v>
      </c>
      <c r="F512" s="5" t="s">
        <v>24</v>
      </c>
      <c r="G512" s="5" t="s">
        <v>28</v>
      </c>
      <c r="H512" s="10">
        <v>25.340641580586645</v>
      </c>
      <c r="I512" s="10">
        <v>0.7409085425141149</v>
      </c>
      <c r="J512" s="332">
        <v>26.08155012310076</v>
      </c>
      <c r="K512" s="10">
        <v>629.6070989326086</v>
      </c>
      <c r="L512" s="10">
        <v>487.74432742651265</v>
      </c>
      <c r="M512" s="332">
        <v>1117.3514263591212</v>
      </c>
      <c r="N512" s="10">
        <v>209.5045619418827</v>
      </c>
      <c r="O512" s="10">
        <v>1319.2397168956413</v>
      </c>
      <c r="P512" s="10">
        <v>257.2896284034416</v>
      </c>
      <c r="Q512" s="10">
        <v>188.18183432505137</v>
      </c>
      <c r="R512" s="10">
        <v>653.1114826498532</v>
      </c>
      <c r="S512" s="10">
        <v>543.829312947404</v>
      </c>
      <c r="T512" s="10">
        <v>691.6468150159827</v>
      </c>
      <c r="U512" s="10">
        <v>256.7117033490074</v>
      </c>
      <c r="V512" s="332">
        <v>4119.515055528264</v>
      </c>
      <c r="W512" s="332">
        <v>5262.948032010487</v>
      </c>
      <c r="X512" s="10">
        <v>519.3660308548668</v>
      </c>
      <c r="Y512" s="327">
        <v>5782.314062865354</v>
      </c>
    </row>
    <row r="513" spans="1:25" ht="15">
      <c r="A513" s="7">
        <v>2019</v>
      </c>
      <c r="B513" s="5" t="s">
        <v>507</v>
      </c>
      <c r="C513" s="5" t="s">
        <v>22</v>
      </c>
      <c r="D513" s="5" t="s">
        <v>29</v>
      </c>
      <c r="E513" s="5" t="s">
        <v>193</v>
      </c>
      <c r="F513" s="5" t="s">
        <v>24</v>
      </c>
      <c r="G513" s="5" t="s">
        <v>30</v>
      </c>
      <c r="H513" s="10">
        <v>50.44160606383154</v>
      </c>
      <c r="I513" s="10">
        <v>0</v>
      </c>
      <c r="J513" s="332">
        <v>50.44160606383154</v>
      </c>
      <c r="K513" s="10">
        <v>242.77187593891975</v>
      </c>
      <c r="L513" s="10">
        <v>70.51947495781849</v>
      </c>
      <c r="M513" s="332">
        <v>313.2913508967382</v>
      </c>
      <c r="N513" s="10">
        <v>30.928813390017595</v>
      </c>
      <c r="O513" s="10">
        <v>195.09910832828731</v>
      </c>
      <c r="P513" s="10">
        <v>41.342153760590385</v>
      </c>
      <c r="Q513" s="10">
        <v>33.03338507460778</v>
      </c>
      <c r="R513" s="10">
        <v>110.95859863412635</v>
      </c>
      <c r="S513" s="10">
        <v>91.36988454963026</v>
      </c>
      <c r="T513" s="10">
        <v>113.98543165288237</v>
      </c>
      <c r="U513" s="10">
        <v>30.600386550642668</v>
      </c>
      <c r="V513" s="332">
        <v>647.3177619407847</v>
      </c>
      <c r="W513" s="332">
        <v>1011.0507189013545</v>
      </c>
      <c r="X513" s="10">
        <v>98.98578581273487</v>
      </c>
      <c r="Y513" s="327">
        <v>1110.0365047140892</v>
      </c>
    </row>
    <row r="514" spans="1:25" ht="15">
      <c r="A514" s="7">
        <v>2019</v>
      </c>
      <c r="B514" s="5" t="s">
        <v>507</v>
      </c>
      <c r="C514" s="5" t="s">
        <v>22</v>
      </c>
      <c r="D514" s="5" t="s">
        <v>26</v>
      </c>
      <c r="E514" s="5" t="s">
        <v>194</v>
      </c>
      <c r="F514" s="5" t="s">
        <v>24</v>
      </c>
      <c r="G514" s="5" t="s">
        <v>31</v>
      </c>
      <c r="H514" s="10">
        <v>7.822735850417239</v>
      </c>
      <c r="I514" s="10">
        <v>0.08332295018441727</v>
      </c>
      <c r="J514" s="332">
        <v>7.906058800601656</v>
      </c>
      <c r="K514" s="10">
        <v>381.0665836205619</v>
      </c>
      <c r="L514" s="10">
        <v>152.5084638622566</v>
      </c>
      <c r="M514" s="332">
        <v>533.5750474828185</v>
      </c>
      <c r="N514" s="10">
        <v>39.70759602021871</v>
      </c>
      <c r="O514" s="10">
        <v>199.65195737027227</v>
      </c>
      <c r="P514" s="10">
        <v>44.316766754225576</v>
      </c>
      <c r="Q514" s="10">
        <v>26.990157952143157</v>
      </c>
      <c r="R514" s="10">
        <v>130.74913528590827</v>
      </c>
      <c r="S514" s="10">
        <v>96.79731300463483</v>
      </c>
      <c r="T514" s="10">
        <v>83.87279515978014</v>
      </c>
      <c r="U514" s="10">
        <v>35.631771859806214</v>
      </c>
      <c r="V514" s="332">
        <v>657.7174934069892</v>
      </c>
      <c r="W514" s="332">
        <v>1199.1985996904093</v>
      </c>
      <c r="X514" s="10">
        <v>115.37985718104132</v>
      </c>
      <c r="Y514" s="327">
        <v>1314.5784568714507</v>
      </c>
    </row>
    <row r="515" spans="1:25" ht="15">
      <c r="A515" s="7">
        <v>2019</v>
      </c>
      <c r="B515" s="5" t="s">
        <v>507</v>
      </c>
      <c r="C515" s="5" t="s">
        <v>22</v>
      </c>
      <c r="D515" s="5" t="s">
        <v>29</v>
      </c>
      <c r="E515" s="5" t="s">
        <v>195</v>
      </c>
      <c r="F515" s="5" t="s">
        <v>24</v>
      </c>
      <c r="G515" s="5" t="s">
        <v>32</v>
      </c>
      <c r="H515" s="10">
        <v>14.831604256731493</v>
      </c>
      <c r="I515" s="10">
        <v>0</v>
      </c>
      <c r="J515" s="332">
        <v>14.831604256731493</v>
      </c>
      <c r="K515" s="10">
        <v>1952.6526931543794</v>
      </c>
      <c r="L515" s="10">
        <v>540.7306840221165</v>
      </c>
      <c r="M515" s="332">
        <v>2493.3833771764957</v>
      </c>
      <c r="N515" s="10">
        <v>283.00993162989397</v>
      </c>
      <c r="O515" s="10">
        <v>1377.5443754826524</v>
      </c>
      <c r="P515" s="10">
        <v>272.8520732142764</v>
      </c>
      <c r="Q515" s="10">
        <v>387.33205069873617</v>
      </c>
      <c r="R515" s="10">
        <v>1113.179685927028</v>
      </c>
      <c r="S515" s="10">
        <v>876.2788469341488</v>
      </c>
      <c r="T515" s="10">
        <v>858.3320986155314</v>
      </c>
      <c r="U515" s="10">
        <v>261.6294125742877</v>
      </c>
      <c r="V515" s="332">
        <v>5430.158475076555</v>
      </c>
      <c r="W515" s="332">
        <v>7938.373456509782</v>
      </c>
      <c r="X515" s="10">
        <v>771.6246513091862</v>
      </c>
      <c r="Y515" s="327">
        <v>8709.998107818968</v>
      </c>
    </row>
    <row r="516" spans="1:25" ht="15">
      <c r="A516" s="7">
        <v>2019</v>
      </c>
      <c r="B516" s="5" t="s">
        <v>507</v>
      </c>
      <c r="C516" s="5" t="s">
        <v>22</v>
      </c>
      <c r="D516" s="5" t="s">
        <v>26</v>
      </c>
      <c r="E516" s="5" t="s">
        <v>196</v>
      </c>
      <c r="F516" s="5" t="s">
        <v>24</v>
      </c>
      <c r="G516" s="5" t="s">
        <v>33</v>
      </c>
      <c r="H516" s="10">
        <v>44.48356455532565</v>
      </c>
      <c r="I516" s="10">
        <v>32.005799574541435</v>
      </c>
      <c r="J516" s="332">
        <v>76.48936412986708</v>
      </c>
      <c r="K516" s="10">
        <v>1171.7946950107178</v>
      </c>
      <c r="L516" s="10">
        <v>184.93332201474635</v>
      </c>
      <c r="M516" s="332">
        <v>1356.7280170254642</v>
      </c>
      <c r="N516" s="10">
        <v>47.9952312896994</v>
      </c>
      <c r="O516" s="10">
        <v>175.84667363175754</v>
      </c>
      <c r="P516" s="10">
        <v>24.97424910036512</v>
      </c>
      <c r="Q516" s="10">
        <v>17.272256534745495</v>
      </c>
      <c r="R516" s="10">
        <v>76.74766229733085</v>
      </c>
      <c r="S516" s="10">
        <v>139.6819179276816</v>
      </c>
      <c r="T516" s="10">
        <v>83.84327990602344</v>
      </c>
      <c r="U516" s="10">
        <v>22.383269184225078</v>
      </c>
      <c r="V516" s="332">
        <v>588.7445398718286</v>
      </c>
      <c r="W516" s="332">
        <v>2021.9619210271596</v>
      </c>
      <c r="X516" s="10">
        <v>191.02391269362656</v>
      </c>
      <c r="Y516" s="327">
        <v>2212.985833720786</v>
      </c>
    </row>
    <row r="517" spans="1:25" ht="15">
      <c r="A517" s="7">
        <v>2019</v>
      </c>
      <c r="B517" s="5" t="s">
        <v>507</v>
      </c>
      <c r="C517" s="5" t="s">
        <v>22</v>
      </c>
      <c r="D517" s="5" t="s">
        <v>29</v>
      </c>
      <c r="E517" s="5" t="s">
        <v>197</v>
      </c>
      <c r="F517" s="5" t="s">
        <v>24</v>
      </c>
      <c r="G517" s="5" t="s">
        <v>34</v>
      </c>
      <c r="H517" s="10">
        <v>0.22403310947678817</v>
      </c>
      <c r="I517" s="10">
        <v>0.19793344128373053</v>
      </c>
      <c r="J517" s="332">
        <v>0.4219665507605187</v>
      </c>
      <c r="K517" s="10">
        <v>2344.0104113808134</v>
      </c>
      <c r="L517" s="10">
        <v>581.5472852155673</v>
      </c>
      <c r="M517" s="332">
        <v>2925.5576965963805</v>
      </c>
      <c r="N517" s="10">
        <v>273.71847217846874</v>
      </c>
      <c r="O517" s="10">
        <v>1346.4973874244208</v>
      </c>
      <c r="P517" s="10">
        <v>228.07470601761767</v>
      </c>
      <c r="Q517" s="10">
        <v>237.76441699855832</v>
      </c>
      <c r="R517" s="10">
        <v>651.1624608640112</v>
      </c>
      <c r="S517" s="10">
        <v>680.5734650514163</v>
      </c>
      <c r="T517" s="10">
        <v>572.3547173480829</v>
      </c>
      <c r="U517" s="10">
        <v>201.92580482297996</v>
      </c>
      <c r="V517" s="332">
        <v>4192.071430705556</v>
      </c>
      <c r="W517" s="332">
        <v>7118.051093852697</v>
      </c>
      <c r="X517" s="10">
        <v>687.9137097852879</v>
      </c>
      <c r="Y517" s="327">
        <v>7805.964803637985</v>
      </c>
    </row>
    <row r="518" spans="1:25" ht="15">
      <c r="A518" s="7">
        <v>2019</v>
      </c>
      <c r="B518" s="5" t="s">
        <v>507</v>
      </c>
      <c r="C518" s="5" t="s">
        <v>22</v>
      </c>
      <c r="D518" s="5" t="s">
        <v>29</v>
      </c>
      <c r="E518" s="5" t="s">
        <v>198</v>
      </c>
      <c r="F518" s="5" t="s">
        <v>24</v>
      </c>
      <c r="G518" s="5" t="s">
        <v>35</v>
      </c>
      <c r="H518" s="10">
        <v>5.37129627143174</v>
      </c>
      <c r="I518" s="10">
        <v>0</v>
      </c>
      <c r="J518" s="332">
        <v>5.37129627143174</v>
      </c>
      <c r="K518" s="10">
        <v>793.9241354512457</v>
      </c>
      <c r="L518" s="10">
        <v>163.4271263353914</v>
      </c>
      <c r="M518" s="332">
        <v>957.351261786637</v>
      </c>
      <c r="N518" s="10">
        <v>64.5291178063916</v>
      </c>
      <c r="O518" s="10">
        <v>207.32500318509292</v>
      </c>
      <c r="P518" s="10">
        <v>51.4692763661307</v>
      </c>
      <c r="Q518" s="10">
        <v>26.9590280429391</v>
      </c>
      <c r="R518" s="10">
        <v>142.31654612614398</v>
      </c>
      <c r="S518" s="10">
        <v>144.10794260938053</v>
      </c>
      <c r="T518" s="10">
        <v>95.71314583766332</v>
      </c>
      <c r="U518" s="10">
        <v>34.967229407392445</v>
      </c>
      <c r="V518" s="332">
        <v>767.3872893811347</v>
      </c>
      <c r="W518" s="332">
        <v>1730.1098474392033</v>
      </c>
      <c r="X518" s="10">
        <v>164.59475971530367</v>
      </c>
      <c r="Y518" s="327">
        <v>1894.704607154507</v>
      </c>
    </row>
    <row r="519" spans="1:25" ht="15">
      <c r="A519" s="7">
        <v>2019</v>
      </c>
      <c r="B519" s="5" t="s">
        <v>507</v>
      </c>
      <c r="C519" s="5" t="s">
        <v>22</v>
      </c>
      <c r="D519" s="5" t="s">
        <v>29</v>
      </c>
      <c r="E519" s="5" t="s">
        <v>199</v>
      </c>
      <c r="F519" s="5" t="s">
        <v>24</v>
      </c>
      <c r="G519" s="5" t="s">
        <v>36</v>
      </c>
      <c r="H519" s="10">
        <v>6.638183722530719</v>
      </c>
      <c r="I519" s="10">
        <v>0</v>
      </c>
      <c r="J519" s="332">
        <v>6.638183722530719</v>
      </c>
      <c r="K519" s="10">
        <v>1007.2811758865705</v>
      </c>
      <c r="L519" s="10">
        <v>206.6627673127591</v>
      </c>
      <c r="M519" s="332">
        <v>1213.9439431993296</v>
      </c>
      <c r="N519" s="10">
        <v>94.34815332807557</v>
      </c>
      <c r="O519" s="10">
        <v>512.0919259852294</v>
      </c>
      <c r="P519" s="10">
        <v>79.98840654394547</v>
      </c>
      <c r="Q519" s="10">
        <v>65.41020076538139</v>
      </c>
      <c r="R519" s="10">
        <v>308.4876821008708</v>
      </c>
      <c r="S519" s="10">
        <v>278.267137608879</v>
      </c>
      <c r="T519" s="10">
        <v>320.8160693660355</v>
      </c>
      <c r="U519" s="10">
        <v>61.99165779734508</v>
      </c>
      <c r="V519" s="332">
        <v>1721.4012334957624</v>
      </c>
      <c r="W519" s="332">
        <v>2941.983360417623</v>
      </c>
      <c r="X519" s="10">
        <v>284.1522347995684</v>
      </c>
      <c r="Y519" s="327">
        <v>3226.135595217191</v>
      </c>
    </row>
    <row r="520" spans="1:25" ht="15">
      <c r="A520" s="7">
        <v>2019</v>
      </c>
      <c r="B520" s="5" t="s">
        <v>507</v>
      </c>
      <c r="C520" s="5" t="s">
        <v>37</v>
      </c>
      <c r="D520" s="5" t="s">
        <v>38</v>
      </c>
      <c r="E520" s="5" t="s">
        <v>200</v>
      </c>
      <c r="F520" s="5" t="s">
        <v>39</v>
      </c>
      <c r="G520" s="5" t="s">
        <v>40</v>
      </c>
      <c r="H520" s="10">
        <v>36.00120410469244</v>
      </c>
      <c r="I520" s="10">
        <v>38.684116081204316</v>
      </c>
      <c r="J520" s="332">
        <v>74.68532018589676</v>
      </c>
      <c r="K520" s="10">
        <v>2.5362184793114326</v>
      </c>
      <c r="L520" s="10">
        <v>24.23642459085252</v>
      </c>
      <c r="M520" s="332">
        <v>26.77264307016395</v>
      </c>
      <c r="N520" s="10">
        <v>20.43893453678724</v>
      </c>
      <c r="O520" s="10">
        <v>70.25044737097166</v>
      </c>
      <c r="P520" s="10">
        <v>11.050430801170428</v>
      </c>
      <c r="Q520" s="10">
        <v>4.514899774398143</v>
      </c>
      <c r="R520" s="10">
        <v>14.103728324780816</v>
      </c>
      <c r="S520" s="10">
        <v>37.968269363088325</v>
      </c>
      <c r="T520" s="10">
        <v>64.42432247947836</v>
      </c>
      <c r="U520" s="10">
        <v>8.18038652810585</v>
      </c>
      <c r="V520" s="332">
        <v>230.93141917878083</v>
      </c>
      <c r="W520" s="332">
        <v>332.38938243484154</v>
      </c>
      <c r="X520" s="10">
        <v>34.52976449763715</v>
      </c>
      <c r="Y520" s="327">
        <v>366.91914693247867</v>
      </c>
    </row>
    <row r="521" spans="1:25" ht="15">
      <c r="A521" s="7">
        <v>2019</v>
      </c>
      <c r="B521" s="5" t="s">
        <v>507</v>
      </c>
      <c r="C521" s="5" t="s">
        <v>37</v>
      </c>
      <c r="D521" s="5" t="s">
        <v>38</v>
      </c>
      <c r="E521" s="5" t="s">
        <v>201</v>
      </c>
      <c r="F521" s="5" t="s">
        <v>39</v>
      </c>
      <c r="G521" s="5" t="s">
        <v>41</v>
      </c>
      <c r="H521" s="10">
        <v>28.706962499909398</v>
      </c>
      <c r="I521" s="10">
        <v>234.77976377640434</v>
      </c>
      <c r="J521" s="332">
        <v>263.48672627631373</v>
      </c>
      <c r="K521" s="10">
        <v>18.96467962065374</v>
      </c>
      <c r="L521" s="10">
        <v>60.45215545919343</v>
      </c>
      <c r="M521" s="332">
        <v>79.41683507984717</v>
      </c>
      <c r="N521" s="10">
        <v>46.232308364924826</v>
      </c>
      <c r="O521" s="10">
        <v>237.94942004494266</v>
      </c>
      <c r="P521" s="10">
        <v>30.9482590182341</v>
      </c>
      <c r="Q521" s="10">
        <v>30.18037232958036</v>
      </c>
      <c r="R521" s="10">
        <v>61.39373229165698</v>
      </c>
      <c r="S521" s="10">
        <v>117.45641771650345</v>
      </c>
      <c r="T521" s="10">
        <v>186.28735921746275</v>
      </c>
      <c r="U521" s="10">
        <v>21.6867146427964</v>
      </c>
      <c r="V521" s="332">
        <v>732.1345836261015</v>
      </c>
      <c r="W521" s="332">
        <v>1075.0381449822623</v>
      </c>
      <c r="X521" s="10">
        <v>113.09491420602652</v>
      </c>
      <c r="Y521" s="327">
        <v>1188.1330591882888</v>
      </c>
    </row>
    <row r="522" spans="1:25" ht="15">
      <c r="A522" s="7">
        <v>2019</v>
      </c>
      <c r="B522" s="5" t="s">
        <v>507</v>
      </c>
      <c r="C522" s="5" t="s">
        <v>37</v>
      </c>
      <c r="D522" s="5" t="s">
        <v>38</v>
      </c>
      <c r="E522" s="5" t="s">
        <v>202</v>
      </c>
      <c r="F522" s="5" t="s">
        <v>39</v>
      </c>
      <c r="G522" s="5" t="s">
        <v>42</v>
      </c>
      <c r="H522" s="10">
        <v>20.068695669315055</v>
      </c>
      <c r="I522" s="10">
        <v>211.55465300287008</v>
      </c>
      <c r="J522" s="332">
        <v>231.62334867218513</v>
      </c>
      <c r="K522" s="10">
        <v>2.5150772033792284</v>
      </c>
      <c r="L522" s="10">
        <v>34.291887713425055</v>
      </c>
      <c r="M522" s="332">
        <v>36.80696491680428</v>
      </c>
      <c r="N522" s="10">
        <v>21.74320837606701</v>
      </c>
      <c r="O522" s="10">
        <v>106.43763398975675</v>
      </c>
      <c r="P522" s="10">
        <v>17.603648394055664</v>
      </c>
      <c r="Q522" s="10">
        <v>12.229918991477675</v>
      </c>
      <c r="R522" s="10">
        <v>24.474408712333563</v>
      </c>
      <c r="S522" s="10">
        <v>63.63782325804803</v>
      </c>
      <c r="T522" s="10">
        <v>81.30682953345396</v>
      </c>
      <c r="U522" s="10">
        <v>11.537837789593922</v>
      </c>
      <c r="V522" s="332">
        <v>338.9713090447866</v>
      </c>
      <c r="W522" s="332">
        <v>607.401622633776</v>
      </c>
      <c r="X522" s="10">
        <v>65.56842501043356</v>
      </c>
      <c r="Y522" s="327">
        <v>672.9700476442096</v>
      </c>
    </row>
    <row r="523" spans="1:25" ht="15">
      <c r="A523" s="7">
        <v>2019</v>
      </c>
      <c r="B523" s="5" t="s">
        <v>507</v>
      </c>
      <c r="C523" s="5" t="s">
        <v>37</v>
      </c>
      <c r="D523" s="5" t="s">
        <v>38</v>
      </c>
      <c r="E523" s="5" t="s">
        <v>203</v>
      </c>
      <c r="F523" s="5" t="s">
        <v>39</v>
      </c>
      <c r="G523" s="5" t="s">
        <v>43</v>
      </c>
      <c r="H523" s="10">
        <v>34.86117345092788</v>
      </c>
      <c r="I523" s="10">
        <v>28.55360612610335</v>
      </c>
      <c r="J523" s="332">
        <v>63.414779577031226</v>
      </c>
      <c r="K523" s="10">
        <v>9.495624019920896</v>
      </c>
      <c r="L523" s="10">
        <v>10.907665375401482</v>
      </c>
      <c r="M523" s="332">
        <v>20.40328939532238</v>
      </c>
      <c r="N523" s="10">
        <v>15.780424854244025</v>
      </c>
      <c r="O523" s="10">
        <v>45.41347913974108</v>
      </c>
      <c r="P523" s="10">
        <v>7.11259242473884</v>
      </c>
      <c r="Q523" s="10">
        <v>4.691499599704405</v>
      </c>
      <c r="R523" s="10">
        <v>12.603593893803007</v>
      </c>
      <c r="S523" s="10">
        <v>25.284691583945552</v>
      </c>
      <c r="T523" s="10">
        <v>44.82204834814205</v>
      </c>
      <c r="U523" s="10">
        <v>5.961513730371838</v>
      </c>
      <c r="V523" s="332">
        <v>161.6698435746908</v>
      </c>
      <c r="W523" s="332">
        <v>245.4879125470444</v>
      </c>
      <c r="X523" s="10">
        <v>25.523167902341452</v>
      </c>
      <c r="Y523" s="327">
        <v>271.0110804493859</v>
      </c>
    </row>
    <row r="524" spans="1:25" ht="15">
      <c r="A524" s="7">
        <v>2019</v>
      </c>
      <c r="B524" s="5" t="s">
        <v>507</v>
      </c>
      <c r="C524" s="5" t="s">
        <v>37</v>
      </c>
      <c r="D524" s="5" t="s">
        <v>38</v>
      </c>
      <c r="E524" s="5" t="s">
        <v>204</v>
      </c>
      <c r="F524" s="5" t="s">
        <v>39</v>
      </c>
      <c r="G524" s="5" t="s">
        <v>44</v>
      </c>
      <c r="H524" s="10">
        <v>16.36931122106831</v>
      </c>
      <c r="I524" s="10">
        <v>30.539921253543955</v>
      </c>
      <c r="J524" s="332">
        <v>46.90923247461227</v>
      </c>
      <c r="K524" s="10">
        <v>3.5821003858236713</v>
      </c>
      <c r="L524" s="10">
        <v>17.940247529224138</v>
      </c>
      <c r="M524" s="332">
        <v>21.52234791504781</v>
      </c>
      <c r="N524" s="10">
        <v>7.732858348724778</v>
      </c>
      <c r="O524" s="10">
        <v>43.304078820705065</v>
      </c>
      <c r="P524" s="10">
        <v>9.908644352676033</v>
      </c>
      <c r="Q524" s="10">
        <v>6.705315242486414</v>
      </c>
      <c r="R524" s="10">
        <v>16.452486552819963</v>
      </c>
      <c r="S524" s="10">
        <v>31.00128186103295</v>
      </c>
      <c r="T524" s="10">
        <v>69.57467363837232</v>
      </c>
      <c r="U524" s="10">
        <v>8.096726952614366</v>
      </c>
      <c r="V524" s="332">
        <v>192.77606576943188</v>
      </c>
      <c r="W524" s="332">
        <v>261.20764615909195</v>
      </c>
      <c r="X524" s="10">
        <v>26.8670706011214</v>
      </c>
      <c r="Y524" s="327">
        <v>288.07471676021333</v>
      </c>
    </row>
    <row r="525" spans="1:25" ht="15">
      <c r="A525" s="7">
        <v>2019</v>
      </c>
      <c r="B525" s="5" t="s">
        <v>507</v>
      </c>
      <c r="C525" s="5" t="s">
        <v>37</v>
      </c>
      <c r="D525" s="5" t="s">
        <v>38</v>
      </c>
      <c r="E525" s="5" t="s">
        <v>205</v>
      </c>
      <c r="F525" s="5" t="s">
        <v>39</v>
      </c>
      <c r="G525" s="5" t="s">
        <v>45</v>
      </c>
      <c r="H525" s="10">
        <v>34.429921812380925</v>
      </c>
      <c r="I525" s="10">
        <v>117.4250985311855</v>
      </c>
      <c r="J525" s="332">
        <v>151.85502034356642</v>
      </c>
      <c r="K525" s="10">
        <v>7.62476010487563</v>
      </c>
      <c r="L525" s="10">
        <v>11.303823788347467</v>
      </c>
      <c r="M525" s="332">
        <v>18.9285838932231</v>
      </c>
      <c r="N525" s="10">
        <v>27.049709812229384</v>
      </c>
      <c r="O525" s="10">
        <v>34.06443078546753</v>
      </c>
      <c r="P525" s="10">
        <v>5.511039019654875</v>
      </c>
      <c r="Q525" s="10">
        <v>3.2565501439244486</v>
      </c>
      <c r="R525" s="10">
        <v>11.26945747549005</v>
      </c>
      <c r="S525" s="10">
        <v>30.512705746601668</v>
      </c>
      <c r="T525" s="10">
        <v>43.18374600023601</v>
      </c>
      <c r="U525" s="10">
        <v>4.599030286921143</v>
      </c>
      <c r="V525" s="332">
        <v>159.4466692705251</v>
      </c>
      <c r="W525" s="332">
        <v>330.2302735073146</v>
      </c>
      <c r="X525" s="10">
        <v>35.97713261681362</v>
      </c>
      <c r="Y525" s="327">
        <v>366.2074061241282</v>
      </c>
    </row>
    <row r="526" spans="1:25" ht="15">
      <c r="A526" s="7">
        <v>2019</v>
      </c>
      <c r="B526" s="5" t="s">
        <v>507</v>
      </c>
      <c r="C526" s="5" t="s">
        <v>46</v>
      </c>
      <c r="D526" s="5" t="s">
        <v>47</v>
      </c>
      <c r="E526" s="5" t="s">
        <v>206</v>
      </c>
      <c r="F526" s="5" t="s">
        <v>48</v>
      </c>
      <c r="G526" s="5" t="s">
        <v>49</v>
      </c>
      <c r="H526" s="10">
        <v>5.748755645366859</v>
      </c>
      <c r="I526" s="10">
        <v>0.16652000135104456</v>
      </c>
      <c r="J526" s="332">
        <v>5.9152756467179035</v>
      </c>
      <c r="K526" s="10">
        <v>0.771580347745471</v>
      </c>
      <c r="L526" s="10">
        <v>3.4958527765761462</v>
      </c>
      <c r="M526" s="332">
        <v>4.2674331243216175</v>
      </c>
      <c r="N526" s="10">
        <v>2.6249274355522827</v>
      </c>
      <c r="O526" s="10">
        <v>6.104381230123985</v>
      </c>
      <c r="P526" s="10">
        <v>1.4533038564014522</v>
      </c>
      <c r="Q526" s="10">
        <v>1.123757428623811</v>
      </c>
      <c r="R526" s="10">
        <v>3.5222951583653854</v>
      </c>
      <c r="S526" s="10">
        <v>5.550207261951249</v>
      </c>
      <c r="T526" s="10">
        <v>11.984648095306353</v>
      </c>
      <c r="U526" s="10">
        <v>1.5693095236165153</v>
      </c>
      <c r="V526" s="332">
        <v>33.93282998994104</v>
      </c>
      <c r="W526" s="332">
        <v>44.11553876098056</v>
      </c>
      <c r="X526" s="10">
        <v>4.4530751910390425</v>
      </c>
      <c r="Y526" s="327">
        <v>48.568613952019604</v>
      </c>
    </row>
    <row r="527" spans="1:25" ht="15">
      <c r="A527" s="7">
        <v>2019</v>
      </c>
      <c r="B527" s="5" t="s">
        <v>507</v>
      </c>
      <c r="C527" s="5" t="s">
        <v>46</v>
      </c>
      <c r="D527" s="5" t="s">
        <v>47</v>
      </c>
      <c r="E527" s="5" t="s">
        <v>207</v>
      </c>
      <c r="F527" s="5" t="s">
        <v>48</v>
      </c>
      <c r="G527" s="5" t="s">
        <v>50</v>
      </c>
      <c r="H527" s="10">
        <v>17.37537894986351</v>
      </c>
      <c r="I527" s="10">
        <v>0</v>
      </c>
      <c r="J527" s="332">
        <v>17.37537894986351</v>
      </c>
      <c r="K527" s="10">
        <v>1.074796877457413</v>
      </c>
      <c r="L527" s="10">
        <v>7.323047735432387</v>
      </c>
      <c r="M527" s="332">
        <v>8.3978446128898</v>
      </c>
      <c r="N527" s="10">
        <v>2.413954994459175</v>
      </c>
      <c r="O527" s="10">
        <v>18.28800223518448</v>
      </c>
      <c r="P527" s="10">
        <v>2.3273087937021373</v>
      </c>
      <c r="Q527" s="10">
        <v>1.6148123322820567</v>
      </c>
      <c r="R527" s="10">
        <v>6.5318210800655505</v>
      </c>
      <c r="S527" s="10">
        <v>8.678776694194854</v>
      </c>
      <c r="T527" s="10">
        <v>17.05922446998938</v>
      </c>
      <c r="U527" s="10">
        <v>3.176664550108812</v>
      </c>
      <c r="V527" s="332">
        <v>60.090565149986446</v>
      </c>
      <c r="W527" s="332">
        <v>85.86378871273976</v>
      </c>
      <c r="X527" s="10">
        <v>8.714334358197748</v>
      </c>
      <c r="Y527" s="327">
        <v>94.57812307093751</v>
      </c>
    </row>
    <row r="528" spans="1:25" ht="15">
      <c r="A528" s="7">
        <v>2019</v>
      </c>
      <c r="B528" s="5" t="s">
        <v>507</v>
      </c>
      <c r="C528" s="5" t="s">
        <v>46</v>
      </c>
      <c r="D528" s="5" t="s">
        <v>51</v>
      </c>
      <c r="E528" s="5" t="s">
        <v>208</v>
      </c>
      <c r="F528" s="5" t="s">
        <v>48</v>
      </c>
      <c r="G528" s="5" t="s">
        <v>52</v>
      </c>
      <c r="H528" s="10">
        <v>21.45363054329273</v>
      </c>
      <c r="I528" s="10">
        <v>51.67364005696597</v>
      </c>
      <c r="J528" s="332">
        <v>73.1272706002587</v>
      </c>
      <c r="K528" s="10">
        <v>47.54773808303805</v>
      </c>
      <c r="L528" s="10">
        <v>12.90680528487759</v>
      </c>
      <c r="M528" s="332">
        <v>60.45454336791564</v>
      </c>
      <c r="N528" s="10">
        <v>36.792059668009735</v>
      </c>
      <c r="O528" s="10">
        <v>135.92034917213974</v>
      </c>
      <c r="P528" s="10">
        <v>15.636846668487838</v>
      </c>
      <c r="Q528" s="10">
        <v>21.18555993369524</v>
      </c>
      <c r="R528" s="10">
        <v>45.18760573139848</v>
      </c>
      <c r="S528" s="10">
        <v>61.01464724793262</v>
      </c>
      <c r="T528" s="10">
        <v>74.50963440423983</v>
      </c>
      <c r="U528" s="10">
        <v>18.028705796439848</v>
      </c>
      <c r="V528" s="332">
        <v>408.27540862234326</v>
      </c>
      <c r="W528" s="332">
        <v>541.8572225905176</v>
      </c>
      <c r="X528" s="10">
        <v>55.50852466231951</v>
      </c>
      <c r="Y528" s="327">
        <v>597.3657472528371</v>
      </c>
    </row>
    <row r="529" spans="1:25" ht="15">
      <c r="A529" s="7">
        <v>2019</v>
      </c>
      <c r="B529" s="5" t="s">
        <v>507</v>
      </c>
      <c r="C529" s="5" t="s">
        <v>46</v>
      </c>
      <c r="D529" s="5" t="s">
        <v>51</v>
      </c>
      <c r="E529" s="5" t="s">
        <v>209</v>
      </c>
      <c r="F529" s="5" t="s">
        <v>48</v>
      </c>
      <c r="G529" s="5" t="s">
        <v>53</v>
      </c>
      <c r="H529" s="10">
        <v>6.075372255509163</v>
      </c>
      <c r="I529" s="10">
        <v>85.5013049195422</v>
      </c>
      <c r="J529" s="332">
        <v>91.57667717505137</v>
      </c>
      <c r="K529" s="10">
        <v>51.54511263871031</v>
      </c>
      <c r="L529" s="10">
        <v>6.739926573218174</v>
      </c>
      <c r="M529" s="332">
        <v>58.28503921192848</v>
      </c>
      <c r="N529" s="10">
        <v>50.06913022650936</v>
      </c>
      <c r="O529" s="10">
        <v>34.049800948026366</v>
      </c>
      <c r="P529" s="10">
        <v>7.866633854461513</v>
      </c>
      <c r="Q529" s="10">
        <v>3.581122068270861</v>
      </c>
      <c r="R529" s="10">
        <v>17.971019869992237</v>
      </c>
      <c r="S529" s="10">
        <v>48.501988229696224</v>
      </c>
      <c r="T529" s="10">
        <v>57.69681953845524</v>
      </c>
      <c r="U529" s="10">
        <v>14.744881612619155</v>
      </c>
      <c r="V529" s="332">
        <v>234.48139634803096</v>
      </c>
      <c r="W529" s="332">
        <v>384.3431127350108</v>
      </c>
      <c r="X529" s="10">
        <v>40.245687279764745</v>
      </c>
      <c r="Y529" s="327">
        <v>424.58880001477553</v>
      </c>
    </row>
    <row r="530" spans="1:25" ht="15">
      <c r="A530" s="7">
        <v>2019</v>
      </c>
      <c r="B530" s="5" t="s">
        <v>507</v>
      </c>
      <c r="C530" s="5" t="s">
        <v>46</v>
      </c>
      <c r="D530" s="5" t="s">
        <v>51</v>
      </c>
      <c r="E530" s="5" t="s">
        <v>210</v>
      </c>
      <c r="F530" s="5" t="s">
        <v>48</v>
      </c>
      <c r="G530" s="5" t="s">
        <v>54</v>
      </c>
      <c r="H530" s="10">
        <v>8.986762506235772</v>
      </c>
      <c r="I530" s="10">
        <v>6.1661455288364095</v>
      </c>
      <c r="J530" s="332">
        <v>15.152908035072182</v>
      </c>
      <c r="K530" s="10">
        <v>19.681713980882037</v>
      </c>
      <c r="L530" s="10">
        <v>6.512938185628464</v>
      </c>
      <c r="M530" s="332">
        <v>26.1946521665105</v>
      </c>
      <c r="N530" s="10">
        <v>11.321837296518247</v>
      </c>
      <c r="O530" s="10">
        <v>51.93473938281017</v>
      </c>
      <c r="P530" s="10">
        <v>4.5303940414091395</v>
      </c>
      <c r="Q530" s="10">
        <v>1.5251646730841029</v>
      </c>
      <c r="R530" s="10">
        <v>12.673766464518968</v>
      </c>
      <c r="S530" s="10">
        <v>15.623236267940566</v>
      </c>
      <c r="T530" s="10">
        <v>21.00218850228633</v>
      </c>
      <c r="U530" s="10">
        <v>4.3387651146286395</v>
      </c>
      <c r="V530" s="332">
        <v>122.95009174319617</v>
      </c>
      <c r="W530" s="332">
        <v>164.29765194477886</v>
      </c>
      <c r="X530" s="10">
        <v>16.66334607978032</v>
      </c>
      <c r="Y530" s="327">
        <v>180.9609980245592</v>
      </c>
    </row>
    <row r="531" spans="1:25" ht="15">
      <c r="A531" s="7">
        <v>2019</v>
      </c>
      <c r="B531" s="5" t="s">
        <v>507</v>
      </c>
      <c r="C531" s="5" t="s">
        <v>46</v>
      </c>
      <c r="D531" s="5" t="s">
        <v>51</v>
      </c>
      <c r="E531" s="5" t="s">
        <v>211</v>
      </c>
      <c r="F531" s="5" t="s">
        <v>48</v>
      </c>
      <c r="G531" s="5" t="s">
        <v>55</v>
      </c>
      <c r="H531" s="10">
        <v>33.06932064221776</v>
      </c>
      <c r="I531" s="10">
        <v>492.36916025883846</v>
      </c>
      <c r="J531" s="332">
        <v>525.4384809010562</v>
      </c>
      <c r="K531" s="10">
        <v>2.906620354175499</v>
      </c>
      <c r="L531" s="10">
        <v>17.752054343129124</v>
      </c>
      <c r="M531" s="332">
        <v>20.658674697304622</v>
      </c>
      <c r="N531" s="10">
        <v>12.576915083658777</v>
      </c>
      <c r="O531" s="10">
        <v>20.08824478241502</v>
      </c>
      <c r="P531" s="10">
        <v>3.8830893168180003</v>
      </c>
      <c r="Q531" s="10">
        <v>1.5750693160536255</v>
      </c>
      <c r="R531" s="10">
        <v>9.93238943839501</v>
      </c>
      <c r="S531" s="10">
        <v>50.59299171369751</v>
      </c>
      <c r="T531" s="10">
        <v>24.276671040452833</v>
      </c>
      <c r="U531" s="10">
        <v>6.367541729191505</v>
      </c>
      <c r="V531" s="332">
        <v>129.2929124206823</v>
      </c>
      <c r="W531" s="332">
        <v>675.3900680190432</v>
      </c>
      <c r="X531" s="10">
        <v>78.23731065988848</v>
      </c>
      <c r="Y531" s="327">
        <v>753.6273786789317</v>
      </c>
    </row>
    <row r="532" spans="1:25" ht="15">
      <c r="A532" s="7">
        <v>2019</v>
      </c>
      <c r="B532" s="5" t="s">
        <v>507</v>
      </c>
      <c r="C532" s="5" t="s">
        <v>56</v>
      </c>
      <c r="D532" s="5" t="s">
        <v>57</v>
      </c>
      <c r="E532" s="5" t="s">
        <v>212</v>
      </c>
      <c r="F532" s="5" t="s">
        <v>58</v>
      </c>
      <c r="G532" s="5" t="s">
        <v>59</v>
      </c>
      <c r="H532" s="10">
        <v>31.505987924827235</v>
      </c>
      <c r="I532" s="10">
        <v>12.242667102262091</v>
      </c>
      <c r="J532" s="332">
        <v>43.74865502708933</v>
      </c>
      <c r="K532" s="10">
        <v>11.365098285885919</v>
      </c>
      <c r="L532" s="10">
        <v>47.45482240261833</v>
      </c>
      <c r="M532" s="332">
        <v>58.819920688504254</v>
      </c>
      <c r="N532" s="10">
        <v>340.7015417372737</v>
      </c>
      <c r="O532" s="10">
        <v>40.029478264381</v>
      </c>
      <c r="P532" s="10">
        <v>7.522529194177023</v>
      </c>
      <c r="Q532" s="10">
        <v>4.278421648324162</v>
      </c>
      <c r="R532" s="10">
        <v>19.04212943440666</v>
      </c>
      <c r="S532" s="10">
        <v>49.62362709826723</v>
      </c>
      <c r="T532" s="10">
        <v>58.79206581729991</v>
      </c>
      <c r="U532" s="10">
        <v>10.33765455414579</v>
      </c>
      <c r="V532" s="332">
        <v>530.3274477482755</v>
      </c>
      <c r="W532" s="332">
        <v>632.896023463869</v>
      </c>
      <c r="X532" s="10">
        <v>66.63680317075175</v>
      </c>
      <c r="Y532" s="327">
        <v>699.5328266346207</v>
      </c>
    </row>
    <row r="533" spans="1:25" ht="15">
      <c r="A533" s="7">
        <v>2019</v>
      </c>
      <c r="B533" s="5" t="s">
        <v>507</v>
      </c>
      <c r="C533" s="5" t="s">
        <v>56</v>
      </c>
      <c r="D533" s="5" t="s">
        <v>60</v>
      </c>
      <c r="E533" s="5" t="s">
        <v>213</v>
      </c>
      <c r="F533" s="5" t="s">
        <v>58</v>
      </c>
      <c r="G533" s="5" t="s">
        <v>61</v>
      </c>
      <c r="H533" s="10">
        <v>10.864615478749212</v>
      </c>
      <c r="I533" s="10">
        <v>0.7990005875711886</v>
      </c>
      <c r="J533" s="332">
        <v>11.663616066320401</v>
      </c>
      <c r="K533" s="10">
        <v>1.1069129361213774</v>
      </c>
      <c r="L533" s="10">
        <v>11.027843944467145</v>
      </c>
      <c r="M533" s="332">
        <v>12.134756880588522</v>
      </c>
      <c r="N533" s="10">
        <v>65.67098528817782</v>
      </c>
      <c r="O533" s="10">
        <v>9.03425510721472</v>
      </c>
      <c r="P533" s="10">
        <v>1.8000975563860497</v>
      </c>
      <c r="Q533" s="10">
        <v>0.9157330416925245</v>
      </c>
      <c r="R533" s="10">
        <v>3.5265699982240326</v>
      </c>
      <c r="S533" s="10">
        <v>9.850569517011682</v>
      </c>
      <c r="T533" s="10">
        <v>13.476766443453082</v>
      </c>
      <c r="U533" s="10">
        <v>2.2396907774813486</v>
      </c>
      <c r="V533" s="332">
        <v>106.51466772964125</v>
      </c>
      <c r="W533" s="332">
        <v>130.31304067655017</v>
      </c>
      <c r="X533" s="10">
        <v>13.681056411300963</v>
      </c>
      <c r="Y533" s="327">
        <v>143.99409708785115</v>
      </c>
    </row>
    <row r="534" spans="1:25" ht="15">
      <c r="A534" s="7">
        <v>2019</v>
      </c>
      <c r="B534" s="5" t="s">
        <v>507</v>
      </c>
      <c r="C534" s="5" t="s">
        <v>56</v>
      </c>
      <c r="D534" s="5" t="s">
        <v>47</v>
      </c>
      <c r="E534" s="5" t="s">
        <v>214</v>
      </c>
      <c r="F534" s="5" t="s">
        <v>58</v>
      </c>
      <c r="G534" s="5" t="s">
        <v>62</v>
      </c>
      <c r="H534" s="10">
        <v>3.5221558737848495</v>
      </c>
      <c r="I534" s="10">
        <v>0.03972477960928296</v>
      </c>
      <c r="J534" s="332">
        <v>3.5618806533941325</v>
      </c>
      <c r="K534" s="10">
        <v>6.990714913287453</v>
      </c>
      <c r="L534" s="10">
        <v>3.690592785375032</v>
      </c>
      <c r="M534" s="332">
        <v>10.681307698662486</v>
      </c>
      <c r="N534" s="10">
        <v>9.009959211127947</v>
      </c>
      <c r="O534" s="10">
        <v>22.934815782353</v>
      </c>
      <c r="P534" s="10">
        <v>4.180193219146467</v>
      </c>
      <c r="Q534" s="10">
        <v>3.10806006233965</v>
      </c>
      <c r="R534" s="10">
        <v>11.030866582890708</v>
      </c>
      <c r="S534" s="10">
        <v>11.780361609573717</v>
      </c>
      <c r="T534" s="10">
        <v>19.157046930595378</v>
      </c>
      <c r="U534" s="10">
        <v>4.81995072798073</v>
      </c>
      <c r="V534" s="332">
        <v>86.0212541260076</v>
      </c>
      <c r="W534" s="332">
        <v>100.26444247806421</v>
      </c>
      <c r="X534" s="10">
        <v>10.071314244445329</v>
      </c>
      <c r="Y534" s="327">
        <v>110.33575672250954</v>
      </c>
    </row>
    <row r="535" spans="1:25" ht="15">
      <c r="A535" s="7">
        <v>2019</v>
      </c>
      <c r="B535" s="5" t="s">
        <v>507</v>
      </c>
      <c r="C535" s="5" t="s">
        <v>56</v>
      </c>
      <c r="D535" s="5" t="s">
        <v>63</v>
      </c>
      <c r="E535" s="5" t="s">
        <v>215</v>
      </c>
      <c r="F535" s="5" t="s">
        <v>58</v>
      </c>
      <c r="G535" s="5" t="s">
        <v>64</v>
      </c>
      <c r="H535" s="10">
        <v>48.01327727298207</v>
      </c>
      <c r="I535" s="10">
        <v>328.75302233493915</v>
      </c>
      <c r="J535" s="332">
        <v>376.7662996079212</v>
      </c>
      <c r="K535" s="10">
        <v>15.037186517930081</v>
      </c>
      <c r="L535" s="10">
        <v>6.766550095490419</v>
      </c>
      <c r="M535" s="332">
        <v>21.8037366134205</v>
      </c>
      <c r="N535" s="10">
        <v>11.71876232685785</v>
      </c>
      <c r="O535" s="10">
        <v>46.94275838258742</v>
      </c>
      <c r="P535" s="10">
        <v>6.755214181529733</v>
      </c>
      <c r="Q535" s="10">
        <v>3.7747721715448725</v>
      </c>
      <c r="R535" s="10">
        <v>17.95090868233704</v>
      </c>
      <c r="S535" s="10">
        <v>46.662484262912905</v>
      </c>
      <c r="T535" s="10">
        <v>37.513552693017864</v>
      </c>
      <c r="U535" s="10">
        <v>10.884306791462487</v>
      </c>
      <c r="V535" s="332">
        <v>182.20275949225015</v>
      </c>
      <c r="W535" s="332">
        <v>580.7727957135919</v>
      </c>
      <c r="X535" s="10">
        <v>65.45712213037781</v>
      </c>
      <c r="Y535" s="327">
        <v>646.2299178439697</v>
      </c>
    </row>
    <row r="536" spans="1:25" ht="15">
      <c r="A536" s="7">
        <v>2019</v>
      </c>
      <c r="B536" s="5" t="s">
        <v>507</v>
      </c>
      <c r="C536" s="5" t="s">
        <v>56</v>
      </c>
      <c r="D536" s="5" t="s">
        <v>47</v>
      </c>
      <c r="E536" s="5" t="s">
        <v>216</v>
      </c>
      <c r="F536" s="5" t="s">
        <v>58</v>
      </c>
      <c r="G536" s="5" t="s">
        <v>65</v>
      </c>
      <c r="H536" s="10">
        <v>22.486337374984416</v>
      </c>
      <c r="I536" s="10">
        <v>0.41528901947846975</v>
      </c>
      <c r="J536" s="332">
        <v>22.901626394462884</v>
      </c>
      <c r="K536" s="10">
        <v>3.590746376624887</v>
      </c>
      <c r="L536" s="10">
        <v>15.437696421902961</v>
      </c>
      <c r="M536" s="332">
        <v>19.02844279852785</v>
      </c>
      <c r="N536" s="10">
        <v>17.43194119451194</v>
      </c>
      <c r="O536" s="10">
        <v>27.4327361225455</v>
      </c>
      <c r="P536" s="10">
        <v>6.1678890805171</v>
      </c>
      <c r="Q536" s="10">
        <v>3.0550564355715477</v>
      </c>
      <c r="R536" s="10">
        <v>11.425296578425506</v>
      </c>
      <c r="S536" s="10">
        <v>17.750272766866352</v>
      </c>
      <c r="T536" s="10">
        <v>34.136838491138626</v>
      </c>
      <c r="U536" s="10">
        <v>6.284007650708294</v>
      </c>
      <c r="V536" s="332">
        <v>123.68403832028487</v>
      </c>
      <c r="W536" s="332">
        <v>165.6141075132756</v>
      </c>
      <c r="X536" s="10">
        <v>16.791823097336344</v>
      </c>
      <c r="Y536" s="327">
        <v>182.40593061061193</v>
      </c>
    </row>
    <row r="537" spans="1:25" ht="15">
      <c r="A537" s="7">
        <v>2019</v>
      </c>
      <c r="B537" s="5" t="s">
        <v>507</v>
      </c>
      <c r="C537" s="5" t="s">
        <v>56</v>
      </c>
      <c r="D537" s="5" t="s">
        <v>47</v>
      </c>
      <c r="E537" s="5" t="s">
        <v>217</v>
      </c>
      <c r="F537" s="5" t="s">
        <v>58</v>
      </c>
      <c r="G537" s="5" t="s">
        <v>66</v>
      </c>
      <c r="H537" s="10">
        <v>45.111004612817176</v>
      </c>
      <c r="I537" s="10">
        <v>13.320778072698516</v>
      </c>
      <c r="J537" s="332">
        <v>58.43178268551569</v>
      </c>
      <c r="K537" s="10">
        <v>7.882185450684831</v>
      </c>
      <c r="L537" s="10">
        <v>4.551243040910152</v>
      </c>
      <c r="M537" s="332">
        <v>12.433428491594983</v>
      </c>
      <c r="N537" s="10">
        <v>23.249259856825812</v>
      </c>
      <c r="O537" s="10">
        <v>11.622727239685124</v>
      </c>
      <c r="P537" s="10">
        <v>2.0069069427621304</v>
      </c>
      <c r="Q537" s="10">
        <v>0.864505014874047</v>
      </c>
      <c r="R537" s="10">
        <v>5.392703869591144</v>
      </c>
      <c r="S537" s="10">
        <v>10.292790092057214</v>
      </c>
      <c r="T537" s="10">
        <v>15.831180069997432</v>
      </c>
      <c r="U537" s="10">
        <v>2.7834326610783697</v>
      </c>
      <c r="V537" s="332">
        <v>72.04350574687126</v>
      </c>
      <c r="W537" s="332">
        <v>142.90871692398193</v>
      </c>
      <c r="X537" s="10">
        <v>15.06968543165351</v>
      </c>
      <c r="Y537" s="327">
        <v>157.97840235563544</v>
      </c>
    </row>
    <row r="538" spans="1:25" ht="15">
      <c r="A538" s="7">
        <v>2019</v>
      </c>
      <c r="B538" s="5" t="s">
        <v>507</v>
      </c>
      <c r="C538" s="5" t="s">
        <v>56</v>
      </c>
      <c r="D538" s="5" t="s">
        <v>63</v>
      </c>
      <c r="E538" s="5" t="s">
        <v>218</v>
      </c>
      <c r="F538" s="5" t="s">
        <v>58</v>
      </c>
      <c r="G538" s="5" t="s">
        <v>67</v>
      </c>
      <c r="H538" s="10">
        <v>19.188648982470518</v>
      </c>
      <c r="I538" s="10">
        <v>390.8555121392105</v>
      </c>
      <c r="J538" s="332">
        <v>410.044161121681</v>
      </c>
      <c r="K538" s="10">
        <v>26.614394914598485</v>
      </c>
      <c r="L538" s="10">
        <v>5.924640537182171</v>
      </c>
      <c r="M538" s="332">
        <v>32.539035451780656</v>
      </c>
      <c r="N538" s="10">
        <v>21.07679060286847</v>
      </c>
      <c r="O538" s="10">
        <v>78.1173323291258</v>
      </c>
      <c r="P538" s="10">
        <v>14.545277413777548</v>
      </c>
      <c r="Q538" s="10">
        <v>7.790109408213117</v>
      </c>
      <c r="R538" s="10">
        <v>40.51029128554957</v>
      </c>
      <c r="S538" s="10">
        <v>68.10490756507912</v>
      </c>
      <c r="T538" s="10">
        <v>49.336839630089656</v>
      </c>
      <c r="U538" s="10">
        <v>17.141729712199535</v>
      </c>
      <c r="V538" s="332">
        <v>296.6232779469028</v>
      </c>
      <c r="W538" s="332">
        <v>739.2064745203645</v>
      </c>
      <c r="X538" s="10">
        <v>82.37626909017564</v>
      </c>
      <c r="Y538" s="327">
        <v>821.5827436105401</v>
      </c>
    </row>
    <row r="539" spans="1:25" ht="15">
      <c r="A539" s="7">
        <v>2019</v>
      </c>
      <c r="B539" s="5" t="s">
        <v>507</v>
      </c>
      <c r="C539" s="5" t="s">
        <v>56</v>
      </c>
      <c r="D539" s="5" t="s">
        <v>57</v>
      </c>
      <c r="E539" s="5" t="s">
        <v>219</v>
      </c>
      <c r="F539" s="5" t="s">
        <v>58</v>
      </c>
      <c r="G539" s="5" t="s">
        <v>68</v>
      </c>
      <c r="H539" s="10">
        <v>12.555143707536951</v>
      </c>
      <c r="I539" s="10">
        <v>0.8275415461454994</v>
      </c>
      <c r="J539" s="332">
        <v>13.38268525368245</v>
      </c>
      <c r="K539" s="10">
        <v>0.4729561248639537</v>
      </c>
      <c r="L539" s="10">
        <v>11.012863596539887</v>
      </c>
      <c r="M539" s="332">
        <v>11.48581972140384</v>
      </c>
      <c r="N539" s="10">
        <v>4.211835768375803</v>
      </c>
      <c r="O539" s="10">
        <v>20.85301762393826</v>
      </c>
      <c r="P539" s="10">
        <v>4.655089355004452</v>
      </c>
      <c r="Q539" s="10">
        <v>3.875626277810573</v>
      </c>
      <c r="R539" s="10">
        <v>8.593137245954443</v>
      </c>
      <c r="S539" s="10">
        <v>11.466209623544563</v>
      </c>
      <c r="T539" s="10">
        <v>23.54458172901761</v>
      </c>
      <c r="U539" s="10">
        <v>6.722037616679379</v>
      </c>
      <c r="V539" s="332">
        <v>83.92153524032508</v>
      </c>
      <c r="W539" s="332">
        <v>108.79004021541138</v>
      </c>
      <c r="X539" s="10">
        <v>10.950480511367774</v>
      </c>
      <c r="Y539" s="327">
        <v>119.74052072677915</v>
      </c>
    </row>
    <row r="540" spans="1:25" ht="15">
      <c r="A540" s="7">
        <v>2019</v>
      </c>
      <c r="B540" s="5" t="s">
        <v>507</v>
      </c>
      <c r="C540" s="5" t="s">
        <v>56</v>
      </c>
      <c r="D540" s="5" t="s">
        <v>57</v>
      </c>
      <c r="E540" s="5" t="s">
        <v>220</v>
      </c>
      <c r="F540" s="5" t="s">
        <v>58</v>
      </c>
      <c r="G540" s="5" t="s">
        <v>69</v>
      </c>
      <c r="H540" s="10">
        <v>11.138017909916684</v>
      </c>
      <c r="I540" s="10">
        <v>0.5805970098348746</v>
      </c>
      <c r="J540" s="332">
        <v>11.718614919751559</v>
      </c>
      <c r="K540" s="10">
        <v>1.775279233967802</v>
      </c>
      <c r="L540" s="10">
        <v>3.8733159907971344</v>
      </c>
      <c r="M540" s="332">
        <v>5.648595224764937</v>
      </c>
      <c r="N540" s="10">
        <v>3.50090997361539</v>
      </c>
      <c r="O540" s="10">
        <v>8.96650685489511</v>
      </c>
      <c r="P540" s="10">
        <v>2.259354989525695</v>
      </c>
      <c r="Q540" s="10">
        <v>1.1821224489487396</v>
      </c>
      <c r="R540" s="10">
        <v>4.303790336770433</v>
      </c>
      <c r="S540" s="10">
        <v>7.154324802539791</v>
      </c>
      <c r="T540" s="10">
        <v>15.68354631241743</v>
      </c>
      <c r="U540" s="10">
        <v>3.4478577691717565</v>
      </c>
      <c r="V540" s="332">
        <v>46.49841348788434</v>
      </c>
      <c r="W540" s="332">
        <v>63.86562363240084</v>
      </c>
      <c r="X540" s="10">
        <v>6.478467021644707</v>
      </c>
      <c r="Y540" s="327">
        <v>70.34409065404554</v>
      </c>
    </row>
    <row r="541" spans="1:25" ht="15">
      <c r="A541" s="7">
        <v>2019</v>
      </c>
      <c r="B541" s="5" t="s">
        <v>507</v>
      </c>
      <c r="C541" s="5" t="s">
        <v>56</v>
      </c>
      <c r="D541" s="5" t="s">
        <v>57</v>
      </c>
      <c r="E541" s="5" t="s">
        <v>221</v>
      </c>
      <c r="F541" s="5" t="s">
        <v>58</v>
      </c>
      <c r="G541" s="5" t="s">
        <v>70</v>
      </c>
      <c r="H541" s="10">
        <v>37.11666097947204</v>
      </c>
      <c r="I541" s="10">
        <v>0.6740428364281055</v>
      </c>
      <c r="J541" s="332">
        <v>37.790703815900144</v>
      </c>
      <c r="K541" s="10">
        <v>3.664134906674674</v>
      </c>
      <c r="L541" s="10">
        <v>18.922613580232863</v>
      </c>
      <c r="M541" s="332">
        <v>22.58674848690754</v>
      </c>
      <c r="N541" s="10">
        <v>4.731251707886468</v>
      </c>
      <c r="O541" s="10">
        <v>25.733795130989403</v>
      </c>
      <c r="P541" s="10">
        <v>5.868982327596892</v>
      </c>
      <c r="Q541" s="10">
        <v>3.390922572429519</v>
      </c>
      <c r="R541" s="10">
        <v>11.762614400398457</v>
      </c>
      <c r="S541" s="10">
        <v>18.969116767337514</v>
      </c>
      <c r="T541" s="10">
        <v>51.644504458220595</v>
      </c>
      <c r="U541" s="10">
        <v>11.924913020109143</v>
      </c>
      <c r="V541" s="332">
        <v>134.02610038496798</v>
      </c>
      <c r="W541" s="332">
        <v>194.40355268777566</v>
      </c>
      <c r="X541" s="10">
        <v>19.61353398922427</v>
      </c>
      <c r="Y541" s="327">
        <v>214.01708667699992</v>
      </c>
    </row>
    <row r="542" spans="1:25" ht="15">
      <c r="A542" s="7">
        <v>2019</v>
      </c>
      <c r="B542" s="5" t="s">
        <v>507</v>
      </c>
      <c r="C542" s="5" t="s">
        <v>71</v>
      </c>
      <c r="D542" s="5" t="s">
        <v>72</v>
      </c>
      <c r="E542" s="5" t="s">
        <v>222</v>
      </c>
      <c r="F542" s="5" t="s">
        <v>73</v>
      </c>
      <c r="G542" s="5" t="s">
        <v>74</v>
      </c>
      <c r="H542" s="10">
        <v>23.566646257728166</v>
      </c>
      <c r="I542" s="10">
        <v>0</v>
      </c>
      <c r="J542" s="332">
        <v>23.566646257728166</v>
      </c>
      <c r="K542" s="10">
        <v>1.1236180434856153</v>
      </c>
      <c r="L542" s="10">
        <v>17.86419297270968</v>
      </c>
      <c r="M542" s="332">
        <v>18.987811016195295</v>
      </c>
      <c r="N542" s="10">
        <v>4.759081190974666</v>
      </c>
      <c r="O542" s="10">
        <v>16.655882453490488</v>
      </c>
      <c r="P542" s="10">
        <v>3.872892356500699</v>
      </c>
      <c r="Q542" s="10">
        <v>2.2432469934648793</v>
      </c>
      <c r="R542" s="10">
        <v>7.903526478571936</v>
      </c>
      <c r="S542" s="10">
        <v>9.514466983860633</v>
      </c>
      <c r="T542" s="10">
        <v>22.173654551702583</v>
      </c>
      <c r="U542" s="10">
        <v>3.2514808162582125</v>
      </c>
      <c r="V542" s="332">
        <v>70.3742318248241</v>
      </c>
      <c r="W542" s="332">
        <v>112.92868909874755</v>
      </c>
      <c r="X542" s="10">
        <v>11.380447616760726</v>
      </c>
      <c r="Y542" s="327">
        <v>124.30913671550829</v>
      </c>
    </row>
    <row r="543" spans="1:25" ht="15">
      <c r="A543" s="7">
        <v>2019</v>
      </c>
      <c r="B543" s="5" t="s">
        <v>507</v>
      </c>
      <c r="C543" s="5" t="s">
        <v>71</v>
      </c>
      <c r="D543" s="5" t="s">
        <v>75</v>
      </c>
      <c r="E543" s="5" t="s">
        <v>223</v>
      </c>
      <c r="F543" s="5" t="s">
        <v>73</v>
      </c>
      <c r="G543" s="5" t="s">
        <v>76</v>
      </c>
      <c r="H543" s="10">
        <v>17.840241730116606</v>
      </c>
      <c r="I543" s="10">
        <v>0.18762819020128055</v>
      </c>
      <c r="J543" s="332">
        <v>18.027869920317887</v>
      </c>
      <c r="K543" s="10">
        <v>2.366732386087508</v>
      </c>
      <c r="L543" s="10">
        <v>3.8842574971144224</v>
      </c>
      <c r="M543" s="332">
        <v>6.25098988320193</v>
      </c>
      <c r="N543" s="10">
        <v>1.7715585645710263</v>
      </c>
      <c r="O543" s="10">
        <v>5.475757339338496</v>
      </c>
      <c r="P543" s="10">
        <v>1.1310051001130919</v>
      </c>
      <c r="Q543" s="10">
        <v>0.37948281679270807</v>
      </c>
      <c r="R543" s="10">
        <v>3.9081802179317706</v>
      </c>
      <c r="S543" s="10">
        <v>5.543345735398482</v>
      </c>
      <c r="T543" s="10">
        <v>22.977074718248687</v>
      </c>
      <c r="U543" s="10">
        <v>1.4077010642419738</v>
      </c>
      <c r="V543" s="332">
        <v>42.59410555663624</v>
      </c>
      <c r="W543" s="332">
        <v>66.87296536015606</v>
      </c>
      <c r="X543" s="10">
        <v>6.809793993311712</v>
      </c>
      <c r="Y543" s="327">
        <v>73.68275935346777</v>
      </c>
    </row>
    <row r="544" spans="1:25" ht="15">
      <c r="A544" s="7">
        <v>2019</v>
      </c>
      <c r="B544" s="5" t="s">
        <v>507</v>
      </c>
      <c r="C544" s="5" t="s">
        <v>71</v>
      </c>
      <c r="D544" s="5" t="s">
        <v>72</v>
      </c>
      <c r="E544" s="5" t="s">
        <v>224</v>
      </c>
      <c r="F544" s="5" t="s">
        <v>73</v>
      </c>
      <c r="G544" s="5" t="s">
        <v>77</v>
      </c>
      <c r="H544" s="10">
        <v>7.834302583286013</v>
      </c>
      <c r="I544" s="10">
        <v>0.6388052349513903</v>
      </c>
      <c r="J544" s="332">
        <v>8.473107818237404</v>
      </c>
      <c r="K544" s="10">
        <v>0.5211049411185185</v>
      </c>
      <c r="L544" s="10">
        <v>5.036880448985933</v>
      </c>
      <c r="M544" s="332">
        <v>5.557985390104451</v>
      </c>
      <c r="N544" s="10">
        <v>1.758178745968113</v>
      </c>
      <c r="O544" s="10">
        <v>5.454737376920776</v>
      </c>
      <c r="P544" s="10">
        <v>2.3847779754129226</v>
      </c>
      <c r="Q544" s="10">
        <v>1.0831727277761838</v>
      </c>
      <c r="R544" s="10">
        <v>4.228902493058981</v>
      </c>
      <c r="S544" s="10">
        <v>8.341250224349555</v>
      </c>
      <c r="T544" s="10">
        <v>21.11553285914195</v>
      </c>
      <c r="U544" s="10">
        <v>2.36674237526564</v>
      </c>
      <c r="V544" s="332">
        <v>46.73329477789412</v>
      </c>
      <c r="W544" s="332">
        <v>60.764387986235974</v>
      </c>
      <c r="X544" s="10">
        <v>6.119527972341284</v>
      </c>
      <c r="Y544" s="327">
        <v>66.88391595857726</v>
      </c>
    </row>
    <row r="545" spans="1:25" ht="15">
      <c r="A545" s="7">
        <v>2019</v>
      </c>
      <c r="B545" s="5" t="s">
        <v>507</v>
      </c>
      <c r="C545" s="5" t="s">
        <v>71</v>
      </c>
      <c r="D545" s="5" t="s">
        <v>72</v>
      </c>
      <c r="E545" s="5" t="s">
        <v>225</v>
      </c>
      <c r="F545" s="5" t="s">
        <v>73</v>
      </c>
      <c r="G545" s="5" t="s">
        <v>78</v>
      </c>
      <c r="H545" s="10">
        <v>4.408565694758163</v>
      </c>
      <c r="I545" s="10">
        <v>0</v>
      </c>
      <c r="J545" s="332">
        <v>4.408565694758163</v>
      </c>
      <c r="K545" s="10">
        <v>1.0662893099771782</v>
      </c>
      <c r="L545" s="10">
        <v>5.250557987548585</v>
      </c>
      <c r="M545" s="332">
        <v>6.316847297525763</v>
      </c>
      <c r="N545" s="10">
        <v>3.1919042520070326</v>
      </c>
      <c r="O545" s="10">
        <v>9.611423404332902</v>
      </c>
      <c r="P545" s="10">
        <v>2.94406566696609</v>
      </c>
      <c r="Q545" s="10">
        <v>1.6814571377785275</v>
      </c>
      <c r="R545" s="10">
        <v>4.979086388046601</v>
      </c>
      <c r="S545" s="10">
        <v>8.024951230253027</v>
      </c>
      <c r="T545" s="10">
        <v>18.297879871444387</v>
      </c>
      <c r="U545" s="10">
        <v>2.68747410508046</v>
      </c>
      <c r="V545" s="332">
        <v>51.418242055909026</v>
      </c>
      <c r="W545" s="332">
        <v>62.143655048192954</v>
      </c>
      <c r="X545" s="10">
        <v>6.232189736658555</v>
      </c>
      <c r="Y545" s="327">
        <v>68.37584478485151</v>
      </c>
    </row>
    <row r="546" spans="1:25" ht="15">
      <c r="A546" s="7">
        <v>2019</v>
      </c>
      <c r="B546" s="5" t="s">
        <v>507</v>
      </c>
      <c r="C546" s="5" t="s">
        <v>71</v>
      </c>
      <c r="D546" s="5" t="s">
        <v>60</v>
      </c>
      <c r="E546" s="5" t="s">
        <v>226</v>
      </c>
      <c r="F546" s="5" t="s">
        <v>73</v>
      </c>
      <c r="G546" s="5" t="s">
        <v>79</v>
      </c>
      <c r="H546" s="10">
        <v>5.418786899214065</v>
      </c>
      <c r="I546" s="10">
        <v>0</v>
      </c>
      <c r="J546" s="332">
        <v>5.418786899214065</v>
      </c>
      <c r="K546" s="10">
        <v>0.5665879209539206</v>
      </c>
      <c r="L546" s="10">
        <v>2.850394684784004</v>
      </c>
      <c r="M546" s="332">
        <v>3.4169826057379247</v>
      </c>
      <c r="N546" s="10">
        <v>18.01915557144502</v>
      </c>
      <c r="O546" s="10">
        <v>1.2735921007633029</v>
      </c>
      <c r="P546" s="10">
        <v>0.39610667720882997</v>
      </c>
      <c r="Q546" s="10">
        <v>0.21405258654447962</v>
      </c>
      <c r="R546" s="10">
        <v>0.8541442072256942</v>
      </c>
      <c r="S546" s="10">
        <v>2.3094348944356438</v>
      </c>
      <c r="T546" s="10">
        <v>2.829377621798495</v>
      </c>
      <c r="U546" s="10">
        <v>0.35631305076286585</v>
      </c>
      <c r="V546" s="332">
        <v>26.25217671018433</v>
      </c>
      <c r="W546" s="332">
        <v>35.08794621513632</v>
      </c>
      <c r="X546" s="10">
        <v>3.697164840041365</v>
      </c>
      <c r="Y546" s="327">
        <v>38.78511105517769</v>
      </c>
    </row>
    <row r="547" spans="1:25" ht="15">
      <c r="A547" s="7">
        <v>2019</v>
      </c>
      <c r="B547" s="5" t="s">
        <v>507</v>
      </c>
      <c r="C547" s="5" t="s">
        <v>71</v>
      </c>
      <c r="D547" s="5" t="s">
        <v>75</v>
      </c>
      <c r="E547" s="5" t="s">
        <v>227</v>
      </c>
      <c r="F547" s="5" t="s">
        <v>73</v>
      </c>
      <c r="G547" s="5" t="s">
        <v>80</v>
      </c>
      <c r="H547" s="10">
        <v>128.16574400844564</v>
      </c>
      <c r="I547" s="10">
        <v>0</v>
      </c>
      <c r="J547" s="332">
        <v>128.16574400844564</v>
      </c>
      <c r="K547" s="10">
        <v>25.993055362488246</v>
      </c>
      <c r="L547" s="10">
        <v>19.1595303597981</v>
      </c>
      <c r="M547" s="332">
        <v>45.15258572228635</v>
      </c>
      <c r="N547" s="10">
        <v>21.74423124377538</v>
      </c>
      <c r="O547" s="10">
        <v>61.56775453858193</v>
      </c>
      <c r="P547" s="10">
        <v>8.226158156110836</v>
      </c>
      <c r="Q547" s="10">
        <v>10.044814523636399</v>
      </c>
      <c r="R547" s="10">
        <v>19.14526292550892</v>
      </c>
      <c r="S547" s="10">
        <v>25.339646761479507</v>
      </c>
      <c r="T547" s="10">
        <v>23.814978663054994</v>
      </c>
      <c r="U547" s="10">
        <v>8.04714984587358</v>
      </c>
      <c r="V547" s="332">
        <v>177.92999665802157</v>
      </c>
      <c r="W547" s="332">
        <v>351.2483263887535</v>
      </c>
      <c r="X547" s="10">
        <v>36.0629561471016</v>
      </c>
      <c r="Y547" s="327">
        <v>387.3112825358551</v>
      </c>
    </row>
    <row r="548" spans="1:25" ht="15">
      <c r="A548" s="7">
        <v>2019</v>
      </c>
      <c r="B548" s="5" t="s">
        <v>507</v>
      </c>
      <c r="C548" s="5" t="s">
        <v>71</v>
      </c>
      <c r="D548" s="5" t="s">
        <v>75</v>
      </c>
      <c r="E548" s="5" t="s">
        <v>228</v>
      </c>
      <c r="F548" s="5" t="s">
        <v>73</v>
      </c>
      <c r="G548" s="5" t="s">
        <v>81</v>
      </c>
      <c r="H548" s="10">
        <v>57.69539494494615</v>
      </c>
      <c r="I548" s="10">
        <v>0</v>
      </c>
      <c r="J548" s="332">
        <v>57.69539494494615</v>
      </c>
      <c r="K548" s="10">
        <v>139.19094646636853</v>
      </c>
      <c r="L548" s="10">
        <v>48.324696605612644</v>
      </c>
      <c r="M548" s="332">
        <v>187.51564307198117</v>
      </c>
      <c r="N548" s="10">
        <v>8.85745755272763</v>
      </c>
      <c r="O548" s="10">
        <v>30.949218404450825</v>
      </c>
      <c r="P548" s="10">
        <v>4.248919653799519</v>
      </c>
      <c r="Q548" s="10">
        <v>4.187613321381268</v>
      </c>
      <c r="R548" s="10">
        <v>11.078719967227217</v>
      </c>
      <c r="S548" s="10">
        <v>20.05387708057319</v>
      </c>
      <c r="T548" s="10">
        <v>15.448399358670468</v>
      </c>
      <c r="U548" s="10">
        <v>4.889702047189161</v>
      </c>
      <c r="V548" s="332">
        <v>99.71390738601929</v>
      </c>
      <c r="W548" s="332">
        <v>344.9249454029466</v>
      </c>
      <c r="X548" s="10">
        <v>33.31177349406486</v>
      </c>
      <c r="Y548" s="327">
        <v>378.2367188970115</v>
      </c>
    </row>
    <row r="549" spans="1:25" ht="15">
      <c r="A549" s="7">
        <v>2019</v>
      </c>
      <c r="B549" s="5" t="s">
        <v>507</v>
      </c>
      <c r="C549" s="5" t="s">
        <v>71</v>
      </c>
      <c r="D549" s="5" t="s">
        <v>60</v>
      </c>
      <c r="E549" s="5" t="s">
        <v>229</v>
      </c>
      <c r="F549" s="5" t="s">
        <v>73</v>
      </c>
      <c r="G549" s="5" t="s">
        <v>82</v>
      </c>
      <c r="H549" s="10">
        <v>20.348391657640267</v>
      </c>
      <c r="I549" s="10">
        <v>0.8003676555576213</v>
      </c>
      <c r="J549" s="332">
        <v>21.14875931319789</v>
      </c>
      <c r="K549" s="10">
        <v>13.604770551880204</v>
      </c>
      <c r="L549" s="10">
        <v>13.65581751445472</v>
      </c>
      <c r="M549" s="332">
        <v>27.260588066334925</v>
      </c>
      <c r="N549" s="10">
        <v>22.47543111319723</v>
      </c>
      <c r="O549" s="10">
        <v>43.96038533778359</v>
      </c>
      <c r="P549" s="10">
        <v>11.97602675242491</v>
      </c>
      <c r="Q549" s="10">
        <v>5.757284496076086</v>
      </c>
      <c r="R549" s="10">
        <v>31.21113035509015</v>
      </c>
      <c r="S549" s="10">
        <v>39.47556178638522</v>
      </c>
      <c r="T549" s="10">
        <v>72.85019268957086</v>
      </c>
      <c r="U549" s="10">
        <v>15.104690156989571</v>
      </c>
      <c r="V549" s="332">
        <v>242.81070268751762</v>
      </c>
      <c r="W549" s="332">
        <v>291.22005006705047</v>
      </c>
      <c r="X549" s="10">
        <v>29.269465735153183</v>
      </c>
      <c r="Y549" s="327">
        <v>320.48951580220364</v>
      </c>
    </row>
    <row r="550" spans="1:25" ht="15">
      <c r="A550" s="7">
        <v>2019</v>
      </c>
      <c r="B550" s="5" t="s">
        <v>507</v>
      </c>
      <c r="C550" s="5" t="s">
        <v>71</v>
      </c>
      <c r="D550" s="5" t="s">
        <v>60</v>
      </c>
      <c r="E550" s="5" t="s">
        <v>230</v>
      </c>
      <c r="F550" s="5" t="s">
        <v>73</v>
      </c>
      <c r="G550" s="5" t="s">
        <v>83</v>
      </c>
      <c r="H550" s="10">
        <v>5.835433738230396</v>
      </c>
      <c r="I550" s="10">
        <v>0</v>
      </c>
      <c r="J550" s="332">
        <v>5.835433738230396</v>
      </c>
      <c r="K550" s="10">
        <v>0.18781728279736026</v>
      </c>
      <c r="L550" s="10">
        <v>5.660431906688881</v>
      </c>
      <c r="M550" s="332">
        <v>5.848249189486242</v>
      </c>
      <c r="N550" s="10">
        <v>24.879080017348585</v>
      </c>
      <c r="O550" s="10">
        <v>2.9194839490705338</v>
      </c>
      <c r="P550" s="10">
        <v>0.9177665779931564</v>
      </c>
      <c r="Q550" s="10">
        <v>0.5575624423566617</v>
      </c>
      <c r="R550" s="10">
        <v>1.4134492409988353</v>
      </c>
      <c r="S550" s="10">
        <v>4.327860680125663</v>
      </c>
      <c r="T550" s="10">
        <v>6.998078347150627</v>
      </c>
      <c r="U550" s="10">
        <v>1.0907868927157136</v>
      </c>
      <c r="V550" s="332">
        <v>43.10406814775977</v>
      </c>
      <c r="W550" s="332">
        <v>54.78775107547641</v>
      </c>
      <c r="X550" s="10">
        <v>5.7166394427508695</v>
      </c>
      <c r="Y550" s="327">
        <v>60.504390518227275</v>
      </c>
    </row>
    <row r="551" spans="1:25" ht="15">
      <c r="A551" s="7">
        <v>2019</v>
      </c>
      <c r="B551" s="5" t="s">
        <v>507</v>
      </c>
      <c r="C551" s="5" t="s">
        <v>71</v>
      </c>
      <c r="D551" s="5" t="s">
        <v>84</v>
      </c>
      <c r="E551" s="5" t="s">
        <v>231</v>
      </c>
      <c r="F551" s="5" t="s">
        <v>73</v>
      </c>
      <c r="G551" s="5" t="s">
        <v>85</v>
      </c>
      <c r="H551" s="10">
        <v>33.947055513500445</v>
      </c>
      <c r="I551" s="10">
        <v>0</v>
      </c>
      <c r="J551" s="332">
        <v>33.947055513500445</v>
      </c>
      <c r="K551" s="10">
        <v>5.576793973578462</v>
      </c>
      <c r="L551" s="10">
        <v>13.778749315931769</v>
      </c>
      <c r="M551" s="332">
        <v>19.35554328951023</v>
      </c>
      <c r="N551" s="10">
        <v>7.855415478155767</v>
      </c>
      <c r="O551" s="10">
        <v>26.40643682937939</v>
      </c>
      <c r="P551" s="10">
        <v>8.606239580103388</v>
      </c>
      <c r="Q551" s="10">
        <v>4.566860351587209</v>
      </c>
      <c r="R551" s="10">
        <v>15.239403285269317</v>
      </c>
      <c r="S551" s="10">
        <v>25.054988589964395</v>
      </c>
      <c r="T551" s="10">
        <v>60.08495294691102</v>
      </c>
      <c r="U551" s="10">
        <v>6.661316203037078</v>
      </c>
      <c r="V551" s="332">
        <v>154.47561326440757</v>
      </c>
      <c r="W551" s="332">
        <v>207.77821206741822</v>
      </c>
      <c r="X551" s="10">
        <v>20.978275882119735</v>
      </c>
      <c r="Y551" s="327">
        <v>228.75648794953796</v>
      </c>
    </row>
    <row r="552" spans="1:25" ht="15">
      <c r="A552" s="7">
        <v>2019</v>
      </c>
      <c r="B552" s="5" t="s">
        <v>507</v>
      </c>
      <c r="C552" s="5" t="s">
        <v>71</v>
      </c>
      <c r="D552" s="5" t="s">
        <v>84</v>
      </c>
      <c r="E552" s="5" t="s">
        <v>232</v>
      </c>
      <c r="F552" s="5" t="s">
        <v>73</v>
      </c>
      <c r="G552" s="5" t="s">
        <v>86</v>
      </c>
      <c r="H552" s="10">
        <v>12.922467026095632</v>
      </c>
      <c r="I552" s="10">
        <v>0</v>
      </c>
      <c r="J552" s="332">
        <v>12.922467026095632</v>
      </c>
      <c r="K552" s="10">
        <v>0.6130675584660424</v>
      </c>
      <c r="L552" s="10">
        <v>5.226692027911391</v>
      </c>
      <c r="M552" s="332">
        <v>5.839759586377434</v>
      </c>
      <c r="N552" s="10">
        <v>1.6750375273908862</v>
      </c>
      <c r="O552" s="10">
        <v>6.112052870206652</v>
      </c>
      <c r="P552" s="10">
        <v>2.237452909750785</v>
      </c>
      <c r="Q552" s="10">
        <v>1.9369914698015986</v>
      </c>
      <c r="R552" s="10">
        <v>7.120355286170431</v>
      </c>
      <c r="S552" s="10">
        <v>6.848405657551262</v>
      </c>
      <c r="T552" s="10">
        <v>15.670168795384159</v>
      </c>
      <c r="U552" s="10">
        <v>2.5748812827628846</v>
      </c>
      <c r="V552" s="332">
        <v>44.17534579901866</v>
      </c>
      <c r="W552" s="332">
        <v>62.93757241149172</v>
      </c>
      <c r="X552" s="10">
        <v>6.344578136076054</v>
      </c>
      <c r="Y552" s="327">
        <v>69.28215054756778</v>
      </c>
    </row>
    <row r="553" spans="1:25" ht="15">
      <c r="A553" s="7">
        <v>2019</v>
      </c>
      <c r="B553" s="5" t="s">
        <v>507</v>
      </c>
      <c r="C553" s="5" t="s">
        <v>71</v>
      </c>
      <c r="D553" s="5" t="s">
        <v>75</v>
      </c>
      <c r="E553" s="5" t="s">
        <v>233</v>
      </c>
      <c r="F553" s="5" t="s">
        <v>73</v>
      </c>
      <c r="G553" s="5" t="s">
        <v>87</v>
      </c>
      <c r="H553" s="10">
        <v>3.2841137979277812</v>
      </c>
      <c r="I553" s="10">
        <v>0</v>
      </c>
      <c r="J553" s="332">
        <v>3.2841137979277812</v>
      </c>
      <c r="K553" s="10">
        <v>1.2694722968396175</v>
      </c>
      <c r="L553" s="10">
        <v>1.8919746810257705</v>
      </c>
      <c r="M553" s="332">
        <v>3.161446977865388</v>
      </c>
      <c r="N553" s="10">
        <v>2.550606414651261</v>
      </c>
      <c r="O553" s="10">
        <v>5.093066222945686</v>
      </c>
      <c r="P553" s="10">
        <v>1.2003469530668973</v>
      </c>
      <c r="Q553" s="10">
        <v>0.8062743330626354</v>
      </c>
      <c r="R553" s="10">
        <v>2.7248664271976315</v>
      </c>
      <c r="S553" s="10">
        <v>3.880959531633387</v>
      </c>
      <c r="T553" s="10">
        <v>7.7541197153239825</v>
      </c>
      <c r="U553" s="10">
        <v>1.709928497009049</v>
      </c>
      <c r="V553" s="332">
        <v>25.72016809489053</v>
      </c>
      <c r="W553" s="332">
        <v>32.1657288706837</v>
      </c>
      <c r="X553" s="10">
        <v>3.241606826896862</v>
      </c>
      <c r="Y553" s="327">
        <v>35.407335697580564</v>
      </c>
    </row>
    <row r="554" spans="1:25" ht="15">
      <c r="A554" s="7">
        <v>2019</v>
      </c>
      <c r="B554" s="5" t="s">
        <v>507</v>
      </c>
      <c r="C554" s="5" t="s">
        <v>71</v>
      </c>
      <c r="D554" s="5" t="s">
        <v>75</v>
      </c>
      <c r="E554" s="5" t="s">
        <v>234</v>
      </c>
      <c r="F554" s="5" t="s">
        <v>73</v>
      </c>
      <c r="G554" s="5" t="s">
        <v>88</v>
      </c>
      <c r="H554" s="10">
        <v>81.04686851203304</v>
      </c>
      <c r="I554" s="10">
        <v>0.8478890757666316</v>
      </c>
      <c r="J554" s="332">
        <v>81.89475758779967</v>
      </c>
      <c r="K554" s="10">
        <v>365.68301622801357</v>
      </c>
      <c r="L554" s="10">
        <v>65.87875763406052</v>
      </c>
      <c r="M554" s="332">
        <v>431.5617738620741</v>
      </c>
      <c r="N554" s="10">
        <v>15.89957429479498</v>
      </c>
      <c r="O554" s="10">
        <v>60.242042512329604</v>
      </c>
      <c r="P554" s="10">
        <v>9.233564982516269</v>
      </c>
      <c r="Q554" s="10">
        <v>10.94340095667102</v>
      </c>
      <c r="R554" s="10">
        <v>26.490116725014204</v>
      </c>
      <c r="S554" s="10">
        <v>45.34525772635877</v>
      </c>
      <c r="T554" s="10">
        <v>30.059381325168516</v>
      </c>
      <c r="U554" s="10">
        <v>8.889890344378522</v>
      </c>
      <c r="V554" s="332">
        <v>207.1032288672319</v>
      </c>
      <c r="W554" s="332">
        <v>720.5597603171057</v>
      </c>
      <c r="X554" s="10">
        <v>68.82744685127415</v>
      </c>
      <c r="Y554" s="327">
        <v>789.3872071683797</v>
      </c>
    </row>
    <row r="555" spans="1:25" ht="15">
      <c r="A555" s="7">
        <v>2019</v>
      </c>
      <c r="B555" s="5" t="s">
        <v>507</v>
      </c>
      <c r="C555" s="5" t="s">
        <v>71</v>
      </c>
      <c r="D555" s="5" t="s">
        <v>75</v>
      </c>
      <c r="E555" s="5" t="s">
        <v>235</v>
      </c>
      <c r="F555" s="5" t="s">
        <v>73</v>
      </c>
      <c r="G555" s="5" t="s">
        <v>89</v>
      </c>
      <c r="H555" s="10">
        <v>198.4085345505325</v>
      </c>
      <c r="I555" s="10">
        <v>4.068002059344544</v>
      </c>
      <c r="J555" s="332">
        <v>202.47653660987703</v>
      </c>
      <c r="K555" s="10">
        <v>152.49639022617941</v>
      </c>
      <c r="L555" s="10">
        <v>103.78669539819052</v>
      </c>
      <c r="M555" s="332">
        <v>256.28308562436996</v>
      </c>
      <c r="N555" s="10">
        <v>35.660949859518276</v>
      </c>
      <c r="O555" s="10">
        <v>84.66763708994827</v>
      </c>
      <c r="P555" s="10">
        <v>13.298100835619882</v>
      </c>
      <c r="Q555" s="10">
        <v>13.588960468105498</v>
      </c>
      <c r="R555" s="10">
        <v>31.63543053171605</v>
      </c>
      <c r="S555" s="10">
        <v>58.62747800568294</v>
      </c>
      <c r="T555" s="10">
        <v>92.95370468924345</v>
      </c>
      <c r="U555" s="10">
        <v>12.201890930121</v>
      </c>
      <c r="V555" s="332">
        <v>342.6341524099554</v>
      </c>
      <c r="W555" s="332">
        <v>801.3937746442024</v>
      </c>
      <c r="X555" s="10">
        <v>79.91410112850876</v>
      </c>
      <c r="Y555" s="327">
        <v>881.3078757727111</v>
      </c>
    </row>
    <row r="556" spans="1:25" ht="15">
      <c r="A556" s="7">
        <v>2019</v>
      </c>
      <c r="B556" s="5" t="s">
        <v>507</v>
      </c>
      <c r="C556" s="5" t="s">
        <v>71</v>
      </c>
      <c r="D556" s="5" t="s">
        <v>84</v>
      </c>
      <c r="E556" s="5" t="s">
        <v>236</v>
      </c>
      <c r="F556" s="5" t="s">
        <v>73</v>
      </c>
      <c r="G556" s="5" t="s">
        <v>90</v>
      </c>
      <c r="H556" s="10">
        <v>7.832524235259477</v>
      </c>
      <c r="I556" s="10">
        <v>0.4447765257634174</v>
      </c>
      <c r="J556" s="332">
        <v>8.277300761022895</v>
      </c>
      <c r="K556" s="10">
        <v>5.6726331967841155</v>
      </c>
      <c r="L556" s="10">
        <v>0.6911231511547423</v>
      </c>
      <c r="M556" s="332">
        <v>6.363756347938858</v>
      </c>
      <c r="N556" s="10">
        <v>7.6276891241182</v>
      </c>
      <c r="O556" s="10">
        <v>11.382617740411602</v>
      </c>
      <c r="P556" s="10">
        <v>1.8888415104339125</v>
      </c>
      <c r="Q556" s="10">
        <v>1.3762364957927435</v>
      </c>
      <c r="R556" s="10">
        <v>4.989653441909338</v>
      </c>
      <c r="S556" s="10">
        <v>7.797422606469508</v>
      </c>
      <c r="T556" s="10">
        <v>15.451355916568282</v>
      </c>
      <c r="U556" s="10">
        <v>2.08802460288617</v>
      </c>
      <c r="V556" s="332">
        <v>52.60184143858976</v>
      </c>
      <c r="W556" s="332">
        <v>67.24289854755152</v>
      </c>
      <c r="X556" s="10">
        <v>6.8328994307271875</v>
      </c>
      <c r="Y556" s="327">
        <v>74.0757979782787</v>
      </c>
    </row>
    <row r="557" spans="1:25" ht="15">
      <c r="A557" s="7">
        <v>2019</v>
      </c>
      <c r="B557" s="5" t="s">
        <v>507</v>
      </c>
      <c r="C557" s="5" t="s">
        <v>71</v>
      </c>
      <c r="D557" s="5" t="s">
        <v>72</v>
      </c>
      <c r="E557" s="5" t="s">
        <v>237</v>
      </c>
      <c r="F557" s="5" t="s">
        <v>73</v>
      </c>
      <c r="G557" s="5" t="s">
        <v>91</v>
      </c>
      <c r="H557" s="10">
        <v>10.911279822995054</v>
      </c>
      <c r="I557" s="10">
        <v>0.4150931367433733</v>
      </c>
      <c r="J557" s="332">
        <v>11.326372959738427</v>
      </c>
      <c r="K557" s="10">
        <v>0.3687569511695247</v>
      </c>
      <c r="L557" s="10">
        <v>9.565142264676668</v>
      </c>
      <c r="M557" s="332">
        <v>9.933899215846193</v>
      </c>
      <c r="N557" s="10">
        <v>4.134367665395407</v>
      </c>
      <c r="O557" s="10">
        <v>21.978826625428884</v>
      </c>
      <c r="P557" s="10">
        <v>3.9977120593528808</v>
      </c>
      <c r="Q557" s="10">
        <v>2.369745856119635</v>
      </c>
      <c r="R557" s="10">
        <v>7.969523123952418</v>
      </c>
      <c r="S557" s="10">
        <v>12.405028252056965</v>
      </c>
      <c r="T557" s="10">
        <v>30.017608034702654</v>
      </c>
      <c r="U557" s="10">
        <v>4.020318293139177</v>
      </c>
      <c r="V557" s="332">
        <v>86.89312991014802</v>
      </c>
      <c r="W557" s="332">
        <v>108.15340208573264</v>
      </c>
      <c r="X557" s="10">
        <v>10.912068141878992</v>
      </c>
      <c r="Y557" s="327">
        <v>119.06547022761163</v>
      </c>
    </row>
    <row r="558" spans="1:25" ht="15">
      <c r="A558" s="7">
        <v>2019</v>
      </c>
      <c r="B558" s="5" t="s">
        <v>507</v>
      </c>
      <c r="C558" s="5" t="s">
        <v>71</v>
      </c>
      <c r="D558" s="5" t="s">
        <v>72</v>
      </c>
      <c r="E558" s="5" t="s">
        <v>238</v>
      </c>
      <c r="F558" s="5" t="s">
        <v>73</v>
      </c>
      <c r="G558" s="5" t="s">
        <v>92</v>
      </c>
      <c r="H558" s="10">
        <v>40.23784235058977</v>
      </c>
      <c r="I558" s="10">
        <v>0.8859396520990483</v>
      </c>
      <c r="J558" s="332">
        <v>41.12378200268882</v>
      </c>
      <c r="K558" s="10">
        <v>76.06782140549096</v>
      </c>
      <c r="L558" s="10">
        <v>49.376063316065334</v>
      </c>
      <c r="M558" s="332">
        <v>125.44388472155629</v>
      </c>
      <c r="N558" s="10">
        <v>21.263650360042952</v>
      </c>
      <c r="O558" s="10">
        <v>98.41709762627566</v>
      </c>
      <c r="P558" s="10">
        <v>17.375573764647925</v>
      </c>
      <c r="Q558" s="10">
        <v>19.112010194197634</v>
      </c>
      <c r="R558" s="10">
        <v>38.7977105442537</v>
      </c>
      <c r="S558" s="10">
        <v>50.845473603144974</v>
      </c>
      <c r="T558" s="10">
        <v>88.31232496698804</v>
      </c>
      <c r="U558" s="10">
        <v>15.244149989459007</v>
      </c>
      <c r="V558" s="332">
        <v>349.3679910490099</v>
      </c>
      <c r="W558" s="332">
        <v>515.935657773255</v>
      </c>
      <c r="X558" s="10">
        <v>51.109252179302416</v>
      </c>
      <c r="Y558" s="327">
        <v>567.0449099525574</v>
      </c>
    </row>
    <row r="559" spans="1:25" ht="15">
      <c r="A559" s="7">
        <v>2019</v>
      </c>
      <c r="B559" s="5" t="s">
        <v>507</v>
      </c>
      <c r="C559" s="5" t="s">
        <v>93</v>
      </c>
      <c r="D559" s="5" t="s">
        <v>94</v>
      </c>
      <c r="E559" s="5" t="s">
        <v>239</v>
      </c>
      <c r="F559" s="5" t="s">
        <v>95</v>
      </c>
      <c r="G559" s="5" t="s">
        <v>96</v>
      </c>
      <c r="H559" s="10">
        <v>6.61399971370942</v>
      </c>
      <c r="I559" s="10">
        <v>0.3364291223350974</v>
      </c>
      <c r="J559" s="332">
        <v>6.950428836044518</v>
      </c>
      <c r="K559" s="10">
        <v>0.34497173499168193</v>
      </c>
      <c r="L559" s="10">
        <v>2.1463395974054946</v>
      </c>
      <c r="M559" s="332">
        <v>2.4913113323971765</v>
      </c>
      <c r="N559" s="10">
        <v>2.357745867932649</v>
      </c>
      <c r="O559" s="10">
        <v>1.6664640166666063</v>
      </c>
      <c r="P559" s="10">
        <v>0.5790272732008296</v>
      </c>
      <c r="Q559" s="10">
        <v>0.21760790622598025</v>
      </c>
      <c r="R559" s="10">
        <v>1.1885292816623516</v>
      </c>
      <c r="S559" s="10">
        <v>2.500359190970984</v>
      </c>
      <c r="T559" s="10">
        <v>7.3027598921803</v>
      </c>
      <c r="U559" s="10">
        <v>0.7205118861891515</v>
      </c>
      <c r="V559" s="332">
        <v>16.533005315028852</v>
      </c>
      <c r="W559" s="332">
        <v>25.97474548347055</v>
      </c>
      <c r="X559" s="10">
        <v>2.660153997048215</v>
      </c>
      <c r="Y559" s="327">
        <v>28.634899480518765</v>
      </c>
    </row>
    <row r="560" spans="1:25" ht="15">
      <c r="A560" s="7">
        <v>2019</v>
      </c>
      <c r="B560" s="5" t="s">
        <v>507</v>
      </c>
      <c r="C560" s="5" t="s">
        <v>93</v>
      </c>
      <c r="D560" s="5" t="s">
        <v>97</v>
      </c>
      <c r="E560" s="5" t="s">
        <v>240</v>
      </c>
      <c r="F560" s="5" t="s">
        <v>95</v>
      </c>
      <c r="G560" s="5" t="s">
        <v>98</v>
      </c>
      <c r="H560" s="10">
        <v>39.02677398783724</v>
      </c>
      <c r="I560" s="10">
        <v>0.4753379522243851</v>
      </c>
      <c r="J560" s="332">
        <v>39.502111940061624</v>
      </c>
      <c r="K560" s="10">
        <v>0.6480501445622666</v>
      </c>
      <c r="L560" s="10">
        <v>8.26391669017683</v>
      </c>
      <c r="M560" s="332">
        <v>8.911966834739097</v>
      </c>
      <c r="N560" s="10">
        <v>1.3626700883346052</v>
      </c>
      <c r="O560" s="10">
        <v>7.573802965586951</v>
      </c>
      <c r="P560" s="10">
        <v>2.0019762032757322</v>
      </c>
      <c r="Q560" s="10">
        <v>1.4076607707616087</v>
      </c>
      <c r="R560" s="10">
        <v>4.745006269054206</v>
      </c>
      <c r="S560" s="10">
        <v>7.987071237509001</v>
      </c>
      <c r="T560" s="10">
        <v>13.66553030594452</v>
      </c>
      <c r="U560" s="10">
        <v>2.522761353367511</v>
      </c>
      <c r="V560" s="332">
        <v>41.26647919383414</v>
      </c>
      <c r="W560" s="332">
        <v>89.68055796863486</v>
      </c>
      <c r="X560" s="10">
        <v>9.225343827795076</v>
      </c>
      <c r="Y560" s="327">
        <v>98.90590179642993</v>
      </c>
    </row>
    <row r="561" spans="1:25" ht="15">
      <c r="A561" s="7">
        <v>2019</v>
      </c>
      <c r="B561" s="5" t="s">
        <v>507</v>
      </c>
      <c r="C561" s="5" t="s">
        <v>93</v>
      </c>
      <c r="D561" s="5" t="s">
        <v>97</v>
      </c>
      <c r="E561" s="5" t="s">
        <v>241</v>
      </c>
      <c r="F561" s="5" t="s">
        <v>95</v>
      </c>
      <c r="G561" s="5" t="s">
        <v>99</v>
      </c>
      <c r="H561" s="10">
        <v>10.682143578519266</v>
      </c>
      <c r="I561" s="10">
        <v>0</v>
      </c>
      <c r="J561" s="332">
        <v>10.682143578519266</v>
      </c>
      <c r="K561" s="10">
        <v>1.267848947742963</v>
      </c>
      <c r="L561" s="10">
        <v>2.999199424601651</v>
      </c>
      <c r="M561" s="332">
        <v>4.267048372344615</v>
      </c>
      <c r="N561" s="10">
        <v>1.0159728065016822</v>
      </c>
      <c r="O561" s="10">
        <v>5.949832180307681</v>
      </c>
      <c r="P561" s="10">
        <v>1.4792997841294404</v>
      </c>
      <c r="Q561" s="10">
        <v>0.8916201487010512</v>
      </c>
      <c r="R561" s="10">
        <v>4.197880051681373</v>
      </c>
      <c r="S561" s="10">
        <v>4.809052592925305</v>
      </c>
      <c r="T561" s="10">
        <v>10.68819861554767</v>
      </c>
      <c r="U561" s="10">
        <v>2.3281109102736948</v>
      </c>
      <c r="V561" s="332">
        <v>31.359967090067894</v>
      </c>
      <c r="W561" s="332">
        <v>46.309159040931775</v>
      </c>
      <c r="X561" s="10">
        <v>4.687124983739297</v>
      </c>
      <c r="Y561" s="327">
        <v>50.99628402467107</v>
      </c>
    </row>
    <row r="562" spans="1:25" ht="15">
      <c r="A562" s="7">
        <v>2019</v>
      </c>
      <c r="B562" s="5" t="s">
        <v>507</v>
      </c>
      <c r="C562" s="5" t="s">
        <v>93</v>
      </c>
      <c r="D562" s="5" t="s">
        <v>97</v>
      </c>
      <c r="E562" s="5" t="s">
        <v>242</v>
      </c>
      <c r="F562" s="5" t="s">
        <v>95</v>
      </c>
      <c r="G562" s="5" t="s">
        <v>100</v>
      </c>
      <c r="H562" s="10">
        <v>4.754564746002561</v>
      </c>
      <c r="I562" s="10">
        <v>7.578057285163993</v>
      </c>
      <c r="J562" s="332">
        <v>12.332622031166554</v>
      </c>
      <c r="K562" s="10">
        <v>4.933197035353852</v>
      </c>
      <c r="L562" s="10">
        <v>1.2008265100622892</v>
      </c>
      <c r="M562" s="332">
        <v>6.134023545416142</v>
      </c>
      <c r="N562" s="10">
        <v>6.280807421284154</v>
      </c>
      <c r="O562" s="10">
        <v>9.610840483619247</v>
      </c>
      <c r="P562" s="10">
        <v>2.444518406443126</v>
      </c>
      <c r="Q562" s="10">
        <v>1.0529851377636827</v>
      </c>
      <c r="R562" s="10">
        <v>7.75531530822492</v>
      </c>
      <c r="S562" s="10">
        <v>7.583334286863202</v>
      </c>
      <c r="T562" s="10">
        <v>14.286701357319002</v>
      </c>
      <c r="U562" s="10">
        <v>3.2307223656137554</v>
      </c>
      <c r="V562" s="332">
        <v>52.24522476713109</v>
      </c>
      <c r="W562" s="332">
        <v>70.71187034371378</v>
      </c>
      <c r="X562" s="10">
        <v>7.272951806441775</v>
      </c>
      <c r="Y562" s="327">
        <v>77.98482215015557</v>
      </c>
    </row>
    <row r="563" spans="1:25" ht="15">
      <c r="A563" s="7">
        <v>2019</v>
      </c>
      <c r="B563" s="5" t="s">
        <v>507</v>
      </c>
      <c r="C563" s="5" t="s">
        <v>93</v>
      </c>
      <c r="D563" s="5" t="s">
        <v>97</v>
      </c>
      <c r="E563" s="5" t="s">
        <v>243</v>
      </c>
      <c r="F563" s="5" t="s">
        <v>95</v>
      </c>
      <c r="G563" s="5" t="s">
        <v>101</v>
      </c>
      <c r="H563" s="10">
        <v>23.750947694442086</v>
      </c>
      <c r="I563" s="10">
        <v>0</v>
      </c>
      <c r="J563" s="332">
        <v>23.750947694442086</v>
      </c>
      <c r="K563" s="10">
        <v>2.159139343138707</v>
      </c>
      <c r="L563" s="10">
        <v>5.386922508880219</v>
      </c>
      <c r="M563" s="332">
        <v>7.546061852018926</v>
      </c>
      <c r="N563" s="10">
        <v>1.37904585004053</v>
      </c>
      <c r="O563" s="10">
        <v>8.144513684579339</v>
      </c>
      <c r="P563" s="10">
        <v>2.7102145096106516</v>
      </c>
      <c r="Q563" s="10">
        <v>1.8921325027354354</v>
      </c>
      <c r="R563" s="10">
        <v>6.070838476999778</v>
      </c>
      <c r="S563" s="10">
        <v>8.282035303037798</v>
      </c>
      <c r="T563" s="10">
        <v>18.59921735578491</v>
      </c>
      <c r="U563" s="10">
        <v>3.082829241678746</v>
      </c>
      <c r="V563" s="332">
        <v>50.16082692446718</v>
      </c>
      <c r="W563" s="332">
        <v>81.4578364709282</v>
      </c>
      <c r="X563" s="10">
        <v>8.277197691564913</v>
      </c>
      <c r="Y563" s="327">
        <v>89.73503416249311</v>
      </c>
    </row>
    <row r="564" spans="1:25" ht="15">
      <c r="A564" s="7">
        <v>2019</v>
      </c>
      <c r="B564" s="5" t="s">
        <v>507</v>
      </c>
      <c r="C564" s="5" t="s">
        <v>93</v>
      </c>
      <c r="D564" s="5" t="s">
        <v>94</v>
      </c>
      <c r="E564" s="5" t="s">
        <v>244</v>
      </c>
      <c r="F564" s="5" t="s">
        <v>95</v>
      </c>
      <c r="G564" s="5" t="s">
        <v>102</v>
      </c>
      <c r="H564" s="10">
        <v>25.70202869699709</v>
      </c>
      <c r="I564" s="10">
        <v>0</v>
      </c>
      <c r="J564" s="332">
        <v>25.70202869699709</v>
      </c>
      <c r="K564" s="10">
        <v>1.7078039772459976</v>
      </c>
      <c r="L564" s="10">
        <v>16.55236541021677</v>
      </c>
      <c r="M564" s="332">
        <v>18.260169387462767</v>
      </c>
      <c r="N564" s="10">
        <v>6.858146047277505</v>
      </c>
      <c r="O564" s="10">
        <v>19.885571250668974</v>
      </c>
      <c r="P564" s="10">
        <v>4.027344904972793</v>
      </c>
      <c r="Q564" s="10">
        <v>2.2836637155891086</v>
      </c>
      <c r="R564" s="10">
        <v>9.956133253543747</v>
      </c>
      <c r="S564" s="10">
        <v>14.412287049570375</v>
      </c>
      <c r="T564" s="10">
        <v>33.42272502025862</v>
      </c>
      <c r="U564" s="10">
        <v>4.638743044144418</v>
      </c>
      <c r="V564" s="332">
        <v>95.48461428602555</v>
      </c>
      <c r="W564" s="332">
        <v>139.44681237048542</v>
      </c>
      <c r="X564" s="10">
        <v>14.082577256096735</v>
      </c>
      <c r="Y564" s="327">
        <v>153.52938962658214</v>
      </c>
    </row>
    <row r="565" spans="1:25" ht="15">
      <c r="A565" s="7">
        <v>2019</v>
      </c>
      <c r="B565" s="5" t="s">
        <v>507</v>
      </c>
      <c r="C565" s="5" t="s">
        <v>93</v>
      </c>
      <c r="D565" s="5" t="s">
        <v>94</v>
      </c>
      <c r="E565" s="5" t="s">
        <v>245</v>
      </c>
      <c r="F565" s="5" t="s">
        <v>95</v>
      </c>
      <c r="G565" s="5" t="s">
        <v>103</v>
      </c>
      <c r="H565" s="10">
        <v>56.497757998079145</v>
      </c>
      <c r="I565" s="10">
        <v>19.012523552560666</v>
      </c>
      <c r="J565" s="332">
        <v>75.5102815506398</v>
      </c>
      <c r="K565" s="10">
        <v>2.0947622863791033</v>
      </c>
      <c r="L565" s="10">
        <v>19.41531436995102</v>
      </c>
      <c r="M565" s="332">
        <v>21.510076656330124</v>
      </c>
      <c r="N565" s="10">
        <v>5.020465035648919</v>
      </c>
      <c r="O565" s="10">
        <v>39.19416033159505</v>
      </c>
      <c r="P565" s="10">
        <v>7.468856962582259</v>
      </c>
      <c r="Q565" s="10">
        <v>5.174292395629974</v>
      </c>
      <c r="R565" s="10">
        <v>14.179319221003084</v>
      </c>
      <c r="S565" s="10">
        <v>24.447064468155215</v>
      </c>
      <c r="T565" s="10">
        <v>43.39761482981808</v>
      </c>
      <c r="U565" s="10">
        <v>5.65303719727749</v>
      </c>
      <c r="V565" s="332">
        <v>144.53481044171008</v>
      </c>
      <c r="W565" s="332">
        <v>241.55516864868</v>
      </c>
      <c r="X565" s="10">
        <v>24.95060164566348</v>
      </c>
      <c r="Y565" s="327">
        <v>266.50577029434345</v>
      </c>
    </row>
    <row r="566" spans="1:25" ht="15">
      <c r="A566" s="7">
        <v>2019</v>
      </c>
      <c r="B566" s="5" t="s">
        <v>507</v>
      </c>
      <c r="C566" s="5" t="s">
        <v>93</v>
      </c>
      <c r="D566" s="5" t="s">
        <v>97</v>
      </c>
      <c r="E566" s="5" t="s">
        <v>246</v>
      </c>
      <c r="F566" s="5" t="s">
        <v>95</v>
      </c>
      <c r="G566" s="5" t="s">
        <v>104</v>
      </c>
      <c r="H566" s="10">
        <v>96.54428178353484</v>
      </c>
      <c r="I566" s="10">
        <v>0</v>
      </c>
      <c r="J566" s="332">
        <v>96.54428178353484</v>
      </c>
      <c r="K566" s="10">
        <v>7.930966545159747</v>
      </c>
      <c r="L566" s="10">
        <v>11.377200048333657</v>
      </c>
      <c r="M566" s="332">
        <v>19.308166593493404</v>
      </c>
      <c r="N566" s="10">
        <v>3.2257436267265884</v>
      </c>
      <c r="O566" s="10">
        <v>15.42770351918386</v>
      </c>
      <c r="P566" s="10">
        <v>4.763413406830838</v>
      </c>
      <c r="Q566" s="10">
        <v>2.083430661582267</v>
      </c>
      <c r="R566" s="10">
        <v>11.739691952793338</v>
      </c>
      <c r="S566" s="10">
        <v>12.880168970469558</v>
      </c>
      <c r="T566" s="10">
        <v>22.029267410837434</v>
      </c>
      <c r="U566" s="10">
        <v>5.320111451998801</v>
      </c>
      <c r="V566" s="332">
        <v>77.46953100042268</v>
      </c>
      <c r="W566" s="332">
        <v>193.32197937745093</v>
      </c>
      <c r="X566" s="10">
        <v>19.959217178821834</v>
      </c>
      <c r="Y566" s="327">
        <v>213.28119655627276</v>
      </c>
    </row>
    <row r="567" spans="1:25" ht="15">
      <c r="A567" s="7">
        <v>2019</v>
      </c>
      <c r="B567" s="5" t="s">
        <v>507</v>
      </c>
      <c r="C567" s="5" t="s">
        <v>93</v>
      </c>
      <c r="D567" s="5" t="s">
        <v>94</v>
      </c>
      <c r="E567" s="5" t="s">
        <v>247</v>
      </c>
      <c r="F567" s="5" t="s">
        <v>95</v>
      </c>
      <c r="G567" s="5" t="s">
        <v>105</v>
      </c>
      <c r="H567" s="10">
        <v>26.152193712692352</v>
      </c>
      <c r="I567" s="10">
        <v>3.00121798957915</v>
      </c>
      <c r="J567" s="332">
        <v>29.1534117022715</v>
      </c>
      <c r="K567" s="10">
        <v>2.77059227546149</v>
      </c>
      <c r="L567" s="10">
        <v>17.02628089113294</v>
      </c>
      <c r="M567" s="332">
        <v>19.79687316659443</v>
      </c>
      <c r="N567" s="10">
        <v>11.604140976030271</v>
      </c>
      <c r="O567" s="10">
        <v>35.63144939108455</v>
      </c>
      <c r="P567" s="10">
        <v>7.024988390360652</v>
      </c>
      <c r="Q567" s="10">
        <v>5.360178531637769</v>
      </c>
      <c r="R567" s="10">
        <v>10.831589535130625</v>
      </c>
      <c r="S567" s="10">
        <v>18.00245789151137</v>
      </c>
      <c r="T567" s="10">
        <v>37.579957740537054</v>
      </c>
      <c r="U567" s="10">
        <v>5.227628148411757</v>
      </c>
      <c r="V567" s="332">
        <v>131.26239060470405</v>
      </c>
      <c r="W567" s="332">
        <v>180.21267547357</v>
      </c>
      <c r="X567" s="10">
        <v>18.306739340386173</v>
      </c>
      <c r="Y567" s="327">
        <v>198.51941481395616</v>
      </c>
    </row>
    <row r="568" spans="1:25" ht="15">
      <c r="A568" s="7">
        <v>2019</v>
      </c>
      <c r="B568" s="5" t="s">
        <v>507</v>
      </c>
      <c r="C568" s="5" t="s">
        <v>93</v>
      </c>
      <c r="D568" s="5" t="s">
        <v>97</v>
      </c>
      <c r="E568" s="5" t="s">
        <v>248</v>
      </c>
      <c r="F568" s="5" t="s">
        <v>95</v>
      </c>
      <c r="G568" s="5" t="s">
        <v>106</v>
      </c>
      <c r="H568" s="10">
        <v>9.041887636168052</v>
      </c>
      <c r="I568" s="10">
        <v>0</v>
      </c>
      <c r="J568" s="332">
        <v>9.041887636168052</v>
      </c>
      <c r="K568" s="10">
        <v>0.7946034970539751</v>
      </c>
      <c r="L568" s="10">
        <v>3.5361864874696916</v>
      </c>
      <c r="M568" s="332">
        <v>4.330789984523666</v>
      </c>
      <c r="N568" s="10">
        <v>1.28401693054054</v>
      </c>
      <c r="O568" s="10">
        <v>8.017407593049157</v>
      </c>
      <c r="P568" s="10">
        <v>1.3610304232219184</v>
      </c>
      <c r="Q568" s="10">
        <v>0.6386090839320199</v>
      </c>
      <c r="R568" s="10">
        <v>3.9336306783396373</v>
      </c>
      <c r="S568" s="10">
        <v>5.634789757106667</v>
      </c>
      <c r="T568" s="10">
        <v>11.03365145135888</v>
      </c>
      <c r="U568" s="10">
        <v>2.576884179111499</v>
      </c>
      <c r="V568" s="332">
        <v>34.48002009666032</v>
      </c>
      <c r="W568" s="332">
        <v>47.852697717352044</v>
      </c>
      <c r="X568" s="10">
        <v>4.840982505636624</v>
      </c>
      <c r="Y568" s="327">
        <v>52.69368022298867</v>
      </c>
    </row>
    <row r="569" spans="1:25" ht="15">
      <c r="A569" s="7">
        <v>2019</v>
      </c>
      <c r="B569" s="5" t="s">
        <v>507</v>
      </c>
      <c r="C569" s="5" t="s">
        <v>93</v>
      </c>
      <c r="D569" s="5" t="s">
        <v>97</v>
      </c>
      <c r="E569" s="5" t="s">
        <v>249</v>
      </c>
      <c r="F569" s="5" t="s">
        <v>95</v>
      </c>
      <c r="G569" s="5" t="s">
        <v>107</v>
      </c>
      <c r="H569" s="10">
        <v>11.354446434040739</v>
      </c>
      <c r="I569" s="10">
        <v>0</v>
      </c>
      <c r="J569" s="332">
        <v>11.354446434040739</v>
      </c>
      <c r="K569" s="10">
        <v>0.9870791040142856</v>
      </c>
      <c r="L569" s="10">
        <v>3.483184150815076</v>
      </c>
      <c r="M569" s="332">
        <v>4.470263254829361</v>
      </c>
      <c r="N569" s="10">
        <v>1.4605992192324146</v>
      </c>
      <c r="O569" s="10">
        <v>6.21310012593297</v>
      </c>
      <c r="P569" s="10">
        <v>1.5059771829493558</v>
      </c>
      <c r="Q569" s="10">
        <v>1.0261058080453334</v>
      </c>
      <c r="R569" s="10">
        <v>3.9638760419318717</v>
      </c>
      <c r="S569" s="10">
        <v>5.111324993005417</v>
      </c>
      <c r="T569" s="10">
        <v>11.057397148496118</v>
      </c>
      <c r="U569" s="10">
        <v>1.6945839110986205</v>
      </c>
      <c r="V569" s="332">
        <v>32.032964430692104</v>
      </c>
      <c r="W569" s="332">
        <v>47.857674119562205</v>
      </c>
      <c r="X569" s="10">
        <v>4.854231750914744</v>
      </c>
      <c r="Y569" s="327">
        <v>52.71190587047695</v>
      </c>
    </row>
    <row r="570" spans="1:25" ht="15">
      <c r="A570" s="7">
        <v>2019</v>
      </c>
      <c r="B570" s="5" t="s">
        <v>507</v>
      </c>
      <c r="C570" s="5" t="s">
        <v>93</v>
      </c>
      <c r="D570" s="5" t="s">
        <v>97</v>
      </c>
      <c r="E570" s="5" t="s">
        <v>250</v>
      </c>
      <c r="F570" s="5" t="s">
        <v>95</v>
      </c>
      <c r="G570" s="5" t="s">
        <v>108</v>
      </c>
      <c r="H570" s="10">
        <v>18.227489660658716</v>
      </c>
      <c r="I570" s="10">
        <v>0</v>
      </c>
      <c r="J570" s="332">
        <v>18.227489660658716</v>
      </c>
      <c r="K570" s="10">
        <v>0.2927819325973982</v>
      </c>
      <c r="L570" s="10">
        <v>8.10383725942032</v>
      </c>
      <c r="M570" s="332">
        <v>8.396619192017718</v>
      </c>
      <c r="N570" s="10">
        <v>2.1713103782930254</v>
      </c>
      <c r="O570" s="10">
        <v>11.738510610798206</v>
      </c>
      <c r="P570" s="10">
        <v>2.849364172305856</v>
      </c>
      <c r="Q570" s="10">
        <v>7.633410514753237</v>
      </c>
      <c r="R570" s="10">
        <v>4.679981643311105</v>
      </c>
      <c r="S570" s="10">
        <v>9.452279967595365</v>
      </c>
      <c r="T570" s="10">
        <v>18.902862214646685</v>
      </c>
      <c r="U570" s="10">
        <v>5.5154495331935625</v>
      </c>
      <c r="V570" s="332">
        <v>62.94316903489704</v>
      </c>
      <c r="W570" s="332">
        <v>89.56727788757348</v>
      </c>
      <c r="X570" s="10">
        <v>9.021140028165322</v>
      </c>
      <c r="Y570" s="327">
        <v>98.5884179157388</v>
      </c>
    </row>
    <row r="571" spans="1:25" ht="15">
      <c r="A571" s="7">
        <v>2019</v>
      </c>
      <c r="B571" s="5" t="s">
        <v>507</v>
      </c>
      <c r="C571" s="5" t="s">
        <v>93</v>
      </c>
      <c r="D571" s="5" t="s">
        <v>97</v>
      </c>
      <c r="E571" s="5" t="s">
        <v>251</v>
      </c>
      <c r="F571" s="5" t="s">
        <v>95</v>
      </c>
      <c r="G571" s="5" t="s">
        <v>109</v>
      </c>
      <c r="H571" s="10">
        <v>4.944572027641411</v>
      </c>
      <c r="I571" s="10">
        <v>0.05227520746074955</v>
      </c>
      <c r="J571" s="332">
        <v>4.996847235102161</v>
      </c>
      <c r="K571" s="10">
        <v>0.1423190395832674</v>
      </c>
      <c r="L571" s="10">
        <v>2.7825785995686534</v>
      </c>
      <c r="M571" s="332">
        <v>2.924897639151921</v>
      </c>
      <c r="N571" s="10">
        <v>2.1965140854993086</v>
      </c>
      <c r="O571" s="10">
        <v>5.343605388727663</v>
      </c>
      <c r="P571" s="10">
        <v>1.1980668575752376</v>
      </c>
      <c r="Q571" s="10">
        <v>0.2961152892008739</v>
      </c>
      <c r="R571" s="10">
        <v>3.1192041556978998</v>
      </c>
      <c r="S571" s="10">
        <v>3.6615743906999376</v>
      </c>
      <c r="T571" s="10">
        <v>6.575765555538144</v>
      </c>
      <c r="U571" s="10">
        <v>1.463722461672769</v>
      </c>
      <c r="V571" s="332">
        <v>23.854568184611832</v>
      </c>
      <c r="W571" s="332">
        <v>31.776313058865917</v>
      </c>
      <c r="X571" s="10">
        <v>3.2192160736286435</v>
      </c>
      <c r="Y571" s="327">
        <v>34.99552913249456</v>
      </c>
    </row>
    <row r="572" spans="1:25" ht="15">
      <c r="A572" s="7">
        <v>2019</v>
      </c>
      <c r="B572" s="5" t="s">
        <v>507</v>
      </c>
      <c r="C572" s="5" t="s">
        <v>93</v>
      </c>
      <c r="D572" s="5" t="s">
        <v>94</v>
      </c>
      <c r="E572" s="5" t="s">
        <v>252</v>
      </c>
      <c r="F572" s="5" t="s">
        <v>95</v>
      </c>
      <c r="G572" s="5" t="s">
        <v>110</v>
      </c>
      <c r="H572" s="10">
        <v>11.976301877028073</v>
      </c>
      <c r="I572" s="10">
        <v>0</v>
      </c>
      <c r="J572" s="332">
        <v>11.976301877028073</v>
      </c>
      <c r="K572" s="10">
        <v>0.7245906892979732</v>
      </c>
      <c r="L572" s="10">
        <v>5.171507667360112</v>
      </c>
      <c r="M572" s="332">
        <v>5.896098356658086</v>
      </c>
      <c r="N572" s="10">
        <v>1.103920406820744</v>
      </c>
      <c r="O572" s="10">
        <v>4.137399244611679</v>
      </c>
      <c r="P572" s="10">
        <v>2.2888494841653073</v>
      </c>
      <c r="Q572" s="10">
        <v>1.4497195902645663</v>
      </c>
      <c r="R572" s="10">
        <v>4.92827069957066</v>
      </c>
      <c r="S572" s="10">
        <v>8.429610196912918</v>
      </c>
      <c r="T572" s="10">
        <v>22.17386595170155</v>
      </c>
      <c r="U572" s="10">
        <v>2.0512306399691775</v>
      </c>
      <c r="V572" s="332">
        <v>46.5628662140166</v>
      </c>
      <c r="W572" s="332">
        <v>64.43526644770276</v>
      </c>
      <c r="X572" s="10">
        <v>6.488435056159146</v>
      </c>
      <c r="Y572" s="327">
        <v>70.9237015038619</v>
      </c>
    </row>
    <row r="573" spans="1:25" ht="15">
      <c r="A573" s="7">
        <v>2019</v>
      </c>
      <c r="B573" s="5" t="s">
        <v>507</v>
      </c>
      <c r="C573" s="5" t="s">
        <v>93</v>
      </c>
      <c r="D573" s="5" t="s">
        <v>97</v>
      </c>
      <c r="E573" s="5" t="s">
        <v>253</v>
      </c>
      <c r="F573" s="5" t="s">
        <v>95</v>
      </c>
      <c r="G573" s="5" t="s">
        <v>111</v>
      </c>
      <c r="H573" s="10">
        <v>12.119988639777645</v>
      </c>
      <c r="I573" s="10">
        <v>0</v>
      </c>
      <c r="J573" s="332">
        <v>12.119988639777645</v>
      </c>
      <c r="K573" s="10">
        <v>4.806448253707037</v>
      </c>
      <c r="L573" s="10">
        <v>1.9350355940499064</v>
      </c>
      <c r="M573" s="332">
        <v>6.741483847756943</v>
      </c>
      <c r="N573" s="10">
        <v>2.318264788054946</v>
      </c>
      <c r="O573" s="10">
        <v>7.009637329828587</v>
      </c>
      <c r="P573" s="10">
        <v>2.8814884083137415</v>
      </c>
      <c r="Q573" s="10">
        <v>1.7122637467905393</v>
      </c>
      <c r="R573" s="10">
        <v>6.607705731528446</v>
      </c>
      <c r="S573" s="10">
        <v>7.995751930996543</v>
      </c>
      <c r="T573" s="10">
        <v>21.586570416115865</v>
      </c>
      <c r="U573" s="10">
        <v>2.3315057972257227</v>
      </c>
      <c r="V573" s="332">
        <v>52.44318814885439</v>
      </c>
      <c r="W573" s="332">
        <v>71.30466063638897</v>
      </c>
      <c r="X573" s="10">
        <v>7.183354025924539</v>
      </c>
      <c r="Y573" s="327">
        <v>78.48801466231352</v>
      </c>
    </row>
    <row r="574" spans="1:25" ht="15">
      <c r="A574" s="7">
        <v>2019</v>
      </c>
      <c r="B574" s="5" t="s">
        <v>507</v>
      </c>
      <c r="C574" s="5" t="s">
        <v>93</v>
      </c>
      <c r="D574" s="5" t="s">
        <v>97</v>
      </c>
      <c r="E574" s="5" t="s">
        <v>254</v>
      </c>
      <c r="F574" s="5" t="s">
        <v>95</v>
      </c>
      <c r="G574" s="5" t="s">
        <v>112</v>
      </c>
      <c r="H574" s="10">
        <v>12.236161237471052</v>
      </c>
      <c r="I574" s="10">
        <v>0</v>
      </c>
      <c r="J574" s="332">
        <v>12.236161237471052</v>
      </c>
      <c r="K574" s="10">
        <v>1.821708155776743</v>
      </c>
      <c r="L574" s="10">
        <v>14.362341106099992</v>
      </c>
      <c r="M574" s="332">
        <v>16.184049261876734</v>
      </c>
      <c r="N574" s="10">
        <v>9.649234715886484</v>
      </c>
      <c r="O574" s="10">
        <v>47.987006524288404</v>
      </c>
      <c r="P574" s="10">
        <v>5.623856878815846</v>
      </c>
      <c r="Q574" s="10">
        <v>2.8060572644809167</v>
      </c>
      <c r="R574" s="10">
        <v>27.71061576012679</v>
      </c>
      <c r="S574" s="10">
        <v>19.654842860974764</v>
      </c>
      <c r="T574" s="10">
        <v>28.437195607964725</v>
      </c>
      <c r="U574" s="10">
        <v>5.874070286397278</v>
      </c>
      <c r="V574" s="332">
        <v>147.7428798989352</v>
      </c>
      <c r="W574" s="332">
        <v>176.16309039828298</v>
      </c>
      <c r="X574" s="10">
        <v>17.7392718811903</v>
      </c>
      <c r="Y574" s="327">
        <v>193.90236227947327</v>
      </c>
    </row>
    <row r="575" spans="1:25" ht="15">
      <c r="A575" s="7">
        <v>2019</v>
      </c>
      <c r="B575" s="5" t="s">
        <v>507</v>
      </c>
      <c r="C575" s="5" t="s">
        <v>93</v>
      </c>
      <c r="D575" s="5" t="s">
        <v>97</v>
      </c>
      <c r="E575" s="5" t="s">
        <v>255</v>
      </c>
      <c r="F575" s="5" t="s">
        <v>95</v>
      </c>
      <c r="G575" s="5" t="s">
        <v>113</v>
      </c>
      <c r="H575" s="10">
        <v>69.35699044033188</v>
      </c>
      <c r="I575" s="10">
        <v>1.7082062230619852</v>
      </c>
      <c r="J575" s="332">
        <v>71.06519666339386</v>
      </c>
      <c r="K575" s="10">
        <v>6.394846396558328</v>
      </c>
      <c r="L575" s="10">
        <v>23.89646539140379</v>
      </c>
      <c r="M575" s="332">
        <v>30.29131178796212</v>
      </c>
      <c r="N575" s="10">
        <v>14.572136257061413</v>
      </c>
      <c r="O575" s="10">
        <v>67.45051665341892</v>
      </c>
      <c r="P575" s="10">
        <v>8.59607088659702</v>
      </c>
      <c r="Q575" s="10">
        <v>9.10008491954628</v>
      </c>
      <c r="R575" s="10">
        <v>26.659851532513763</v>
      </c>
      <c r="S575" s="10">
        <v>31.567784557681435</v>
      </c>
      <c r="T575" s="10">
        <v>65.2797347346282</v>
      </c>
      <c r="U575" s="10">
        <v>8.930941599413615</v>
      </c>
      <c r="V575" s="332">
        <v>232.15712114086065</v>
      </c>
      <c r="W575" s="332">
        <v>333.51362959221666</v>
      </c>
      <c r="X575" s="10">
        <v>33.95165640456668</v>
      </c>
      <c r="Y575" s="327">
        <v>367.46528599678334</v>
      </c>
    </row>
    <row r="576" spans="1:25" ht="15">
      <c r="A576" s="7">
        <v>2019</v>
      </c>
      <c r="B576" s="5" t="s">
        <v>507</v>
      </c>
      <c r="C576" s="5" t="s">
        <v>93</v>
      </c>
      <c r="D576" s="5" t="s">
        <v>97</v>
      </c>
      <c r="E576" s="5" t="s">
        <v>256</v>
      </c>
      <c r="F576" s="5" t="s">
        <v>95</v>
      </c>
      <c r="G576" s="5" t="s">
        <v>114</v>
      </c>
      <c r="H576" s="10">
        <v>15.495655280973883</v>
      </c>
      <c r="I576" s="10">
        <v>0.1651706962939599</v>
      </c>
      <c r="J576" s="332">
        <v>15.660825977267843</v>
      </c>
      <c r="K576" s="10">
        <v>0.9785787386065549</v>
      </c>
      <c r="L576" s="10">
        <v>12.770270660361588</v>
      </c>
      <c r="M576" s="332">
        <v>13.748849398968142</v>
      </c>
      <c r="N576" s="10">
        <v>6.729055192625431</v>
      </c>
      <c r="O576" s="10">
        <v>29.722359287001677</v>
      </c>
      <c r="P576" s="10">
        <v>5.3859136264741325</v>
      </c>
      <c r="Q576" s="10">
        <v>2.8916305981878825</v>
      </c>
      <c r="R576" s="10">
        <v>17.771835270355925</v>
      </c>
      <c r="S576" s="10">
        <v>17.98127988947725</v>
      </c>
      <c r="T576" s="10">
        <v>30.75835313644668</v>
      </c>
      <c r="U576" s="10">
        <v>6.521350776955989</v>
      </c>
      <c r="V576" s="332">
        <v>117.76177777752497</v>
      </c>
      <c r="W576" s="332">
        <v>147.17145315376095</v>
      </c>
      <c r="X576" s="10">
        <v>14.8155444878591</v>
      </c>
      <c r="Y576" s="327">
        <v>161.98699764162006</v>
      </c>
    </row>
    <row r="577" spans="1:25" ht="15">
      <c r="A577" s="7">
        <v>2019</v>
      </c>
      <c r="B577" s="5" t="s">
        <v>507</v>
      </c>
      <c r="C577" s="5" t="s">
        <v>93</v>
      </c>
      <c r="D577" s="5" t="s">
        <v>94</v>
      </c>
      <c r="E577" s="5" t="s">
        <v>257</v>
      </c>
      <c r="F577" s="5" t="s">
        <v>95</v>
      </c>
      <c r="G577" s="5" t="s">
        <v>115</v>
      </c>
      <c r="H577" s="10">
        <v>27.57648844831622</v>
      </c>
      <c r="I577" s="10">
        <v>0</v>
      </c>
      <c r="J577" s="332">
        <v>27.57648844831622</v>
      </c>
      <c r="K577" s="10">
        <v>0.571102489874273</v>
      </c>
      <c r="L577" s="10">
        <v>6.6270350603424975</v>
      </c>
      <c r="M577" s="332">
        <v>7.198137550216771</v>
      </c>
      <c r="N577" s="10">
        <v>2.3929748951417245</v>
      </c>
      <c r="O577" s="10">
        <v>8.63513224880724</v>
      </c>
      <c r="P577" s="10">
        <v>2.0667721874466847</v>
      </c>
      <c r="Q577" s="10">
        <v>1.0439928240841279</v>
      </c>
      <c r="R577" s="10">
        <v>4.172510976022282</v>
      </c>
      <c r="S577" s="10">
        <v>5.994694533442075</v>
      </c>
      <c r="T577" s="10">
        <v>11.178439317773197</v>
      </c>
      <c r="U577" s="10">
        <v>2.6116781328472425</v>
      </c>
      <c r="V577" s="332">
        <v>38.096195115564576</v>
      </c>
      <c r="W577" s="332">
        <v>72.87082111409757</v>
      </c>
      <c r="X577" s="10">
        <v>7.475867601793366</v>
      </c>
      <c r="Y577" s="327">
        <v>80.34668871589093</v>
      </c>
    </row>
    <row r="578" spans="1:25" ht="15">
      <c r="A578" s="7">
        <v>2019</v>
      </c>
      <c r="B578" s="5" t="s">
        <v>507</v>
      </c>
      <c r="C578" s="5" t="s">
        <v>116</v>
      </c>
      <c r="D578" s="5" t="s">
        <v>117</v>
      </c>
      <c r="E578" s="5" t="s">
        <v>258</v>
      </c>
      <c r="F578" s="5" t="s">
        <v>118</v>
      </c>
      <c r="G578" s="5" t="s">
        <v>119</v>
      </c>
      <c r="H578" s="10">
        <v>59.58630955949246</v>
      </c>
      <c r="I578" s="10">
        <v>0.8655400095210254</v>
      </c>
      <c r="J578" s="332">
        <v>60.45184956901349</v>
      </c>
      <c r="K578" s="10">
        <v>4.419163711797336</v>
      </c>
      <c r="L578" s="10">
        <v>14.545205757219783</v>
      </c>
      <c r="M578" s="332">
        <v>18.964369469017118</v>
      </c>
      <c r="N578" s="10">
        <v>4.672241538734519</v>
      </c>
      <c r="O578" s="10">
        <v>23.287956874102186</v>
      </c>
      <c r="P578" s="10">
        <v>6.765475034111806</v>
      </c>
      <c r="Q578" s="10">
        <v>4.847128322242254</v>
      </c>
      <c r="R578" s="10">
        <v>21.435398940534657</v>
      </c>
      <c r="S578" s="10">
        <v>17.585951975418066</v>
      </c>
      <c r="T578" s="10">
        <v>35.215479673896375</v>
      </c>
      <c r="U578" s="10">
        <v>7.75964366834913</v>
      </c>
      <c r="V578" s="332">
        <v>121.56927602738901</v>
      </c>
      <c r="W578" s="332">
        <v>200.98549506541963</v>
      </c>
      <c r="X578" s="10">
        <v>20.441730857812225</v>
      </c>
      <c r="Y578" s="327">
        <v>221.42722592323184</v>
      </c>
    </row>
    <row r="579" spans="1:25" ht="15">
      <c r="A579" s="7">
        <v>2019</v>
      </c>
      <c r="B579" s="5" t="s">
        <v>507</v>
      </c>
      <c r="C579" s="5" t="s">
        <v>116</v>
      </c>
      <c r="D579" s="5" t="s">
        <v>120</v>
      </c>
      <c r="E579" s="5" t="s">
        <v>259</v>
      </c>
      <c r="F579" s="5" t="s">
        <v>118</v>
      </c>
      <c r="G579" s="5" t="s">
        <v>121</v>
      </c>
      <c r="H579" s="10">
        <v>5.724306937968167</v>
      </c>
      <c r="I579" s="10">
        <v>0</v>
      </c>
      <c r="J579" s="332">
        <v>5.724306937968167</v>
      </c>
      <c r="K579" s="10">
        <v>0.6946921335563742</v>
      </c>
      <c r="L579" s="10">
        <v>3.9513972187568407</v>
      </c>
      <c r="M579" s="332">
        <v>4.646089352313215</v>
      </c>
      <c r="N579" s="10">
        <v>13.118780328058465</v>
      </c>
      <c r="O579" s="10">
        <v>5.608152730711059</v>
      </c>
      <c r="P579" s="10">
        <v>0.8904652867479197</v>
      </c>
      <c r="Q579" s="10">
        <v>0.5763790516305703</v>
      </c>
      <c r="R579" s="10">
        <v>3.5477562556914766</v>
      </c>
      <c r="S579" s="10">
        <v>4.0536192446880595</v>
      </c>
      <c r="T579" s="10">
        <v>6.977848387602391</v>
      </c>
      <c r="U579" s="10">
        <v>1.0118190925105233</v>
      </c>
      <c r="V579" s="332">
        <v>35.784820377640465</v>
      </c>
      <c r="W579" s="332">
        <v>46.15521666792185</v>
      </c>
      <c r="X579" s="10">
        <v>4.75356954305566</v>
      </c>
      <c r="Y579" s="327">
        <v>50.90878621097751</v>
      </c>
    </row>
    <row r="580" spans="1:25" ht="15">
      <c r="A580" s="7">
        <v>2019</v>
      </c>
      <c r="B580" s="5" t="s">
        <v>507</v>
      </c>
      <c r="C580" s="5" t="s">
        <v>116</v>
      </c>
      <c r="D580" s="5" t="s">
        <v>117</v>
      </c>
      <c r="E580" s="5" t="s">
        <v>260</v>
      </c>
      <c r="F580" s="5" t="s">
        <v>118</v>
      </c>
      <c r="G580" s="5" t="s">
        <v>122</v>
      </c>
      <c r="H580" s="10">
        <v>11.372000738256528</v>
      </c>
      <c r="I580" s="10">
        <v>0</v>
      </c>
      <c r="J580" s="332">
        <v>11.372000738256528</v>
      </c>
      <c r="K580" s="10">
        <v>1.8968792952501872</v>
      </c>
      <c r="L580" s="10">
        <v>3.557147104409737</v>
      </c>
      <c r="M580" s="332">
        <v>5.454026399659924</v>
      </c>
      <c r="N580" s="10">
        <v>1.2979947542863626</v>
      </c>
      <c r="O580" s="10">
        <v>6.381903865273624</v>
      </c>
      <c r="P580" s="10">
        <v>2.225262789179816</v>
      </c>
      <c r="Q580" s="10">
        <v>1.578785974380853</v>
      </c>
      <c r="R580" s="10">
        <v>8.06635697445579</v>
      </c>
      <c r="S580" s="10">
        <v>5.790661253814905</v>
      </c>
      <c r="T580" s="10">
        <v>14.041446160977895</v>
      </c>
      <c r="U580" s="10">
        <v>1.6896874043478565</v>
      </c>
      <c r="V580" s="332">
        <v>41.072099176717096</v>
      </c>
      <c r="W580" s="332">
        <v>57.898126314633544</v>
      </c>
      <c r="X580" s="10">
        <v>5.831110835183901</v>
      </c>
      <c r="Y580" s="327">
        <v>63.72923714981744</v>
      </c>
    </row>
    <row r="581" spans="1:25" ht="15">
      <c r="A581" s="7">
        <v>2019</v>
      </c>
      <c r="B581" s="5" t="s">
        <v>507</v>
      </c>
      <c r="C581" s="5" t="s">
        <v>116</v>
      </c>
      <c r="D581" s="5" t="s">
        <v>123</v>
      </c>
      <c r="E581" s="5" t="s">
        <v>261</v>
      </c>
      <c r="F581" s="5" t="s">
        <v>118</v>
      </c>
      <c r="G581" s="5" t="s">
        <v>124</v>
      </c>
      <c r="H581" s="10">
        <v>11.361403838935605</v>
      </c>
      <c r="I581" s="10">
        <v>0</v>
      </c>
      <c r="J581" s="332">
        <v>11.361403838935605</v>
      </c>
      <c r="K581" s="10">
        <v>3.1695257316496206</v>
      </c>
      <c r="L581" s="10">
        <v>13.841529721172655</v>
      </c>
      <c r="M581" s="332">
        <v>17.011055452822276</v>
      </c>
      <c r="N581" s="10">
        <v>39.00155950744865</v>
      </c>
      <c r="O581" s="10">
        <v>14.242294571414554</v>
      </c>
      <c r="P581" s="10">
        <v>3.00508429868935</v>
      </c>
      <c r="Q581" s="10">
        <v>1.9832774185361774</v>
      </c>
      <c r="R581" s="10">
        <v>14.317875943701699</v>
      </c>
      <c r="S581" s="10">
        <v>9.352616237380884</v>
      </c>
      <c r="T581" s="10">
        <v>15.85998162535727</v>
      </c>
      <c r="U581" s="10">
        <v>2.847443693022931</v>
      </c>
      <c r="V581" s="332">
        <v>100.61013329555149</v>
      </c>
      <c r="W581" s="332">
        <v>128.98259258730937</v>
      </c>
      <c r="X581" s="10">
        <v>13.204542791216431</v>
      </c>
      <c r="Y581" s="327">
        <v>142.1871353785258</v>
      </c>
    </row>
    <row r="582" spans="1:25" ht="15">
      <c r="A582" s="7">
        <v>2019</v>
      </c>
      <c r="B582" s="5" t="s">
        <v>507</v>
      </c>
      <c r="C582" s="5" t="s">
        <v>116</v>
      </c>
      <c r="D582" s="5" t="s">
        <v>120</v>
      </c>
      <c r="E582" s="5" t="s">
        <v>262</v>
      </c>
      <c r="F582" s="5" t="s">
        <v>118</v>
      </c>
      <c r="G582" s="5" t="s">
        <v>125</v>
      </c>
      <c r="H582" s="10">
        <v>12.297002492871151</v>
      </c>
      <c r="I582" s="10">
        <v>0</v>
      </c>
      <c r="J582" s="332">
        <v>12.297002492871151</v>
      </c>
      <c r="K582" s="10">
        <v>1.8916672136895998</v>
      </c>
      <c r="L582" s="10">
        <v>3.4714351034404545</v>
      </c>
      <c r="M582" s="332">
        <v>5.363102317130054</v>
      </c>
      <c r="N582" s="10">
        <v>8.556957886849856</v>
      </c>
      <c r="O582" s="10">
        <v>3.5304043168520853</v>
      </c>
      <c r="P582" s="10">
        <v>0.8414758367017227</v>
      </c>
      <c r="Q582" s="10">
        <v>0.4484969267695223</v>
      </c>
      <c r="R582" s="10">
        <v>4.4446018004379155</v>
      </c>
      <c r="S582" s="10">
        <v>4.746635731925297</v>
      </c>
      <c r="T582" s="10">
        <v>5.747258250718513</v>
      </c>
      <c r="U582" s="10">
        <v>1.093306208040148</v>
      </c>
      <c r="V582" s="332">
        <v>29.409136958295054</v>
      </c>
      <c r="W582" s="332">
        <v>47.06924176829626</v>
      </c>
      <c r="X582" s="10">
        <v>4.832319526803344</v>
      </c>
      <c r="Y582" s="327">
        <v>51.901561295099604</v>
      </c>
    </row>
    <row r="583" spans="1:25" ht="15">
      <c r="A583" s="7">
        <v>2019</v>
      </c>
      <c r="B583" s="5" t="s">
        <v>507</v>
      </c>
      <c r="C583" s="5" t="s">
        <v>116</v>
      </c>
      <c r="D583" s="5" t="s">
        <v>126</v>
      </c>
      <c r="E583" s="5" t="s">
        <v>263</v>
      </c>
      <c r="F583" s="5" t="s">
        <v>118</v>
      </c>
      <c r="G583" s="5" t="s">
        <v>127</v>
      </c>
      <c r="H583" s="10">
        <v>104.46372084510722</v>
      </c>
      <c r="I583" s="10">
        <v>0</v>
      </c>
      <c r="J583" s="332">
        <v>104.46372084510722</v>
      </c>
      <c r="K583" s="10">
        <v>30.377547342943455</v>
      </c>
      <c r="L583" s="10">
        <v>33.20370221250507</v>
      </c>
      <c r="M583" s="332">
        <v>63.58124955544852</v>
      </c>
      <c r="N583" s="10">
        <v>24.487983269875475</v>
      </c>
      <c r="O583" s="10">
        <v>149.41168266665773</v>
      </c>
      <c r="P583" s="10">
        <v>25.250178304368788</v>
      </c>
      <c r="Q583" s="10">
        <v>13.948954519979539</v>
      </c>
      <c r="R583" s="10">
        <v>90.06218650471453</v>
      </c>
      <c r="S583" s="10">
        <v>55.70930665623751</v>
      </c>
      <c r="T583" s="10">
        <v>64.8881679330059</v>
      </c>
      <c r="U583" s="10">
        <v>28.294626402191145</v>
      </c>
      <c r="V583" s="332">
        <v>452.05308625703066</v>
      </c>
      <c r="W583" s="332">
        <v>620.0980566575864</v>
      </c>
      <c r="X583" s="10">
        <v>62.63545305568912</v>
      </c>
      <c r="Y583" s="327">
        <v>682.7335097132756</v>
      </c>
    </row>
    <row r="584" spans="1:25" ht="15">
      <c r="A584" s="7">
        <v>2019</v>
      </c>
      <c r="B584" s="5" t="s">
        <v>507</v>
      </c>
      <c r="C584" s="5" t="s">
        <v>116</v>
      </c>
      <c r="D584" s="5" t="s">
        <v>120</v>
      </c>
      <c r="E584" s="5" t="s">
        <v>264</v>
      </c>
      <c r="F584" s="5" t="s">
        <v>118</v>
      </c>
      <c r="G584" s="5" t="s">
        <v>128</v>
      </c>
      <c r="H584" s="10">
        <v>202.2476760024936</v>
      </c>
      <c r="I584" s="10">
        <v>0</v>
      </c>
      <c r="J584" s="332">
        <v>202.2476760024936</v>
      </c>
      <c r="K584" s="10">
        <v>4.86242661162273</v>
      </c>
      <c r="L584" s="10">
        <v>32.21150752608746</v>
      </c>
      <c r="M584" s="332">
        <v>37.07393413771019</v>
      </c>
      <c r="N584" s="10">
        <v>5.317463904123923</v>
      </c>
      <c r="O584" s="10">
        <v>38.05226808708002</v>
      </c>
      <c r="P584" s="10">
        <v>7.505692685050262</v>
      </c>
      <c r="Q584" s="10">
        <v>4.729668254840503</v>
      </c>
      <c r="R584" s="10">
        <v>26.037809207439203</v>
      </c>
      <c r="S584" s="10">
        <v>19.650866033197772</v>
      </c>
      <c r="T584" s="10">
        <v>26.851162234062688</v>
      </c>
      <c r="U584" s="10">
        <v>7.070357107931843</v>
      </c>
      <c r="V584" s="332">
        <v>135.21528751372622</v>
      </c>
      <c r="W584" s="332">
        <v>374.53689765393</v>
      </c>
      <c r="X584" s="10">
        <v>38.81859314904523</v>
      </c>
      <c r="Y584" s="327">
        <v>413.3554908029752</v>
      </c>
    </row>
    <row r="585" spans="1:25" ht="15">
      <c r="A585" s="7">
        <v>2019</v>
      </c>
      <c r="B585" s="5" t="s">
        <v>507</v>
      </c>
      <c r="C585" s="5" t="s">
        <v>116</v>
      </c>
      <c r="D585" s="5" t="s">
        <v>126</v>
      </c>
      <c r="E585" s="5" t="s">
        <v>265</v>
      </c>
      <c r="F585" s="5" t="s">
        <v>118</v>
      </c>
      <c r="G585" s="5" t="s">
        <v>129</v>
      </c>
      <c r="H585" s="10">
        <v>43.17675576013025</v>
      </c>
      <c r="I585" s="10">
        <v>0</v>
      </c>
      <c r="J585" s="332">
        <v>43.17675576013025</v>
      </c>
      <c r="K585" s="10">
        <v>16.563602714045754</v>
      </c>
      <c r="L585" s="10">
        <v>32.35394496296119</v>
      </c>
      <c r="M585" s="332">
        <v>48.91754767700694</v>
      </c>
      <c r="N585" s="10">
        <v>21.69850325753662</v>
      </c>
      <c r="O585" s="10">
        <v>94.90277335298448</v>
      </c>
      <c r="P585" s="10">
        <v>20.873907670740937</v>
      </c>
      <c r="Q585" s="10">
        <v>11.543338645532593</v>
      </c>
      <c r="R585" s="10">
        <v>67.96013953965945</v>
      </c>
      <c r="S585" s="10">
        <v>47.86608210140553</v>
      </c>
      <c r="T585" s="10">
        <v>54.36245915944641</v>
      </c>
      <c r="U585" s="10">
        <v>13.813469838223233</v>
      </c>
      <c r="V585" s="332">
        <v>333.02067356552925</v>
      </c>
      <c r="W585" s="332">
        <v>425.1149770026665</v>
      </c>
      <c r="X585" s="10">
        <v>42.662087061669425</v>
      </c>
      <c r="Y585" s="327">
        <v>467.7770640643359</v>
      </c>
    </row>
    <row r="586" spans="1:25" ht="15">
      <c r="A586" s="7">
        <v>2019</v>
      </c>
      <c r="B586" s="5" t="s">
        <v>507</v>
      </c>
      <c r="C586" s="5" t="s">
        <v>116</v>
      </c>
      <c r="D586" s="5" t="s">
        <v>126</v>
      </c>
      <c r="E586" s="5" t="s">
        <v>266</v>
      </c>
      <c r="F586" s="5" t="s">
        <v>118</v>
      </c>
      <c r="G586" s="5" t="s">
        <v>130</v>
      </c>
      <c r="H586" s="10">
        <v>95.80453714464085</v>
      </c>
      <c r="I586" s="10">
        <v>0</v>
      </c>
      <c r="J586" s="332">
        <v>95.80453714464085</v>
      </c>
      <c r="K586" s="10">
        <v>25.783392051000547</v>
      </c>
      <c r="L586" s="10">
        <v>19.03395858599495</v>
      </c>
      <c r="M586" s="332">
        <v>44.8173506369955</v>
      </c>
      <c r="N586" s="10">
        <v>10.190886709896612</v>
      </c>
      <c r="O586" s="10">
        <v>67.26215630073818</v>
      </c>
      <c r="P586" s="10">
        <v>10.3931918562803</v>
      </c>
      <c r="Q586" s="10">
        <v>11.594183035657586</v>
      </c>
      <c r="R586" s="10">
        <v>46.60201643212575</v>
      </c>
      <c r="S586" s="10">
        <v>30.60305214824608</v>
      </c>
      <c r="T586" s="10">
        <v>48.0484713778854</v>
      </c>
      <c r="U586" s="10">
        <v>10.308255607961046</v>
      </c>
      <c r="V586" s="332">
        <v>235.00221346879098</v>
      </c>
      <c r="W586" s="332">
        <v>375.6241012504273</v>
      </c>
      <c r="X586" s="10">
        <v>38.04743109939428</v>
      </c>
      <c r="Y586" s="327">
        <v>413.6715323498216</v>
      </c>
    </row>
    <row r="587" spans="1:25" ht="15">
      <c r="A587" s="7">
        <v>2019</v>
      </c>
      <c r="B587" s="5" t="s">
        <v>507</v>
      </c>
      <c r="C587" s="5" t="s">
        <v>116</v>
      </c>
      <c r="D587" s="5" t="s">
        <v>120</v>
      </c>
      <c r="E587" s="5" t="s">
        <v>267</v>
      </c>
      <c r="F587" s="5" t="s">
        <v>118</v>
      </c>
      <c r="G587" s="5" t="s">
        <v>131</v>
      </c>
      <c r="H587" s="10">
        <v>14.86928948310957</v>
      </c>
      <c r="I587" s="10">
        <v>0</v>
      </c>
      <c r="J587" s="332">
        <v>14.86928948310957</v>
      </c>
      <c r="K587" s="10">
        <v>1.2473863387100892</v>
      </c>
      <c r="L587" s="10">
        <v>5.800949883359657</v>
      </c>
      <c r="M587" s="332">
        <v>7.048336222069746</v>
      </c>
      <c r="N587" s="10">
        <v>7.716733862805608</v>
      </c>
      <c r="O587" s="10">
        <v>7.213414843483066</v>
      </c>
      <c r="P587" s="10">
        <v>2.2877341868421563</v>
      </c>
      <c r="Q587" s="10">
        <v>1.5694513831645374</v>
      </c>
      <c r="R587" s="10">
        <v>13.728925283152936</v>
      </c>
      <c r="S587" s="10">
        <v>7.684283048229596</v>
      </c>
      <c r="T587" s="10">
        <v>11.548254182458288</v>
      </c>
      <c r="U587" s="10">
        <v>2.375115827566393</v>
      </c>
      <c r="V587" s="332">
        <v>54.12391261770257</v>
      </c>
      <c r="W587" s="332">
        <v>76.04153832288189</v>
      </c>
      <c r="X587" s="10">
        <v>7.698155757961217</v>
      </c>
      <c r="Y587" s="327">
        <v>83.73969408084311</v>
      </c>
    </row>
    <row r="588" spans="1:25" ht="15">
      <c r="A588" s="7">
        <v>2019</v>
      </c>
      <c r="B588" s="5" t="s">
        <v>507</v>
      </c>
      <c r="C588" s="5" t="s">
        <v>116</v>
      </c>
      <c r="D588" s="5" t="s">
        <v>126</v>
      </c>
      <c r="E588" s="5" t="s">
        <v>268</v>
      </c>
      <c r="F588" s="5" t="s">
        <v>118</v>
      </c>
      <c r="G588" s="5" t="s">
        <v>132</v>
      </c>
      <c r="H588" s="10">
        <v>76.0184464545831</v>
      </c>
      <c r="I588" s="10">
        <v>0</v>
      </c>
      <c r="J588" s="332">
        <v>76.0184464545831</v>
      </c>
      <c r="K588" s="10">
        <v>529.8370625190664</v>
      </c>
      <c r="L588" s="10">
        <v>186.63739201746694</v>
      </c>
      <c r="M588" s="332">
        <v>716.4744545365334</v>
      </c>
      <c r="N588" s="10">
        <v>33.58491205577224</v>
      </c>
      <c r="O588" s="10">
        <v>136.49658745251355</v>
      </c>
      <c r="P588" s="10">
        <v>24.48303862331115</v>
      </c>
      <c r="Q588" s="10">
        <v>14.075088596771735</v>
      </c>
      <c r="R588" s="10">
        <v>98.47780927560252</v>
      </c>
      <c r="S588" s="10">
        <v>83.61614395939543</v>
      </c>
      <c r="T588" s="10">
        <v>62.96910448578642</v>
      </c>
      <c r="U588" s="10">
        <v>21.65965486967011</v>
      </c>
      <c r="V588" s="332">
        <v>475.3623393188232</v>
      </c>
      <c r="W588" s="332">
        <v>1267.8552403099395</v>
      </c>
      <c r="X588" s="10">
        <v>120.9661254446927</v>
      </c>
      <c r="Y588" s="327">
        <v>1388.821365754632</v>
      </c>
    </row>
    <row r="589" spans="1:25" ht="15">
      <c r="A589" s="7">
        <v>2019</v>
      </c>
      <c r="B589" s="5" t="s">
        <v>507</v>
      </c>
      <c r="C589" s="5" t="s">
        <v>116</v>
      </c>
      <c r="D589" s="5" t="s">
        <v>120</v>
      </c>
      <c r="E589" s="5" t="s">
        <v>269</v>
      </c>
      <c r="F589" s="5" t="s">
        <v>118</v>
      </c>
      <c r="G589" s="5" t="s">
        <v>133</v>
      </c>
      <c r="H589" s="10">
        <v>2.8330459163141515</v>
      </c>
      <c r="I589" s="10">
        <v>0</v>
      </c>
      <c r="J589" s="332">
        <v>2.8330459163141515</v>
      </c>
      <c r="K589" s="10">
        <v>6.960017272377479</v>
      </c>
      <c r="L589" s="10">
        <v>21.386924775560487</v>
      </c>
      <c r="M589" s="332">
        <v>28.346942047937965</v>
      </c>
      <c r="N589" s="10">
        <v>12.00811249461183</v>
      </c>
      <c r="O589" s="10">
        <v>121.82228994234993</v>
      </c>
      <c r="P589" s="10">
        <v>10.58664877582343</v>
      </c>
      <c r="Q589" s="10">
        <v>5.957612134503038</v>
      </c>
      <c r="R589" s="10">
        <v>49.88388623154284</v>
      </c>
      <c r="S589" s="10">
        <v>37.20955542056356</v>
      </c>
      <c r="T589" s="10">
        <v>30.10761122734071</v>
      </c>
      <c r="U589" s="10">
        <v>11.585820454682096</v>
      </c>
      <c r="V589" s="332">
        <v>279.16153668141743</v>
      </c>
      <c r="W589" s="332">
        <v>310.34152464566955</v>
      </c>
      <c r="X589" s="10">
        <v>31.191129114406174</v>
      </c>
      <c r="Y589" s="327">
        <v>341.53265376007573</v>
      </c>
    </row>
    <row r="590" spans="1:25" ht="15">
      <c r="A590" s="7">
        <v>2019</v>
      </c>
      <c r="B590" s="5" t="s">
        <v>507</v>
      </c>
      <c r="C590" s="5" t="s">
        <v>116</v>
      </c>
      <c r="D590" s="5" t="s">
        <v>126</v>
      </c>
      <c r="E590" s="5" t="s">
        <v>270</v>
      </c>
      <c r="F590" s="5" t="s">
        <v>118</v>
      </c>
      <c r="G590" s="5" t="s">
        <v>134</v>
      </c>
      <c r="H590" s="10">
        <v>42.669513544576866</v>
      </c>
      <c r="I590" s="10">
        <v>0</v>
      </c>
      <c r="J590" s="332">
        <v>42.669513544576866</v>
      </c>
      <c r="K590" s="10">
        <v>47.08658666099724</v>
      </c>
      <c r="L590" s="10">
        <v>49.534521558816316</v>
      </c>
      <c r="M590" s="332">
        <v>96.62110821981355</v>
      </c>
      <c r="N590" s="10">
        <v>36.05206506394707</v>
      </c>
      <c r="O590" s="10">
        <v>153.50885475279972</v>
      </c>
      <c r="P590" s="10">
        <v>40.25122563611368</v>
      </c>
      <c r="Q590" s="10">
        <v>46.11976208805091</v>
      </c>
      <c r="R590" s="10">
        <v>132.12552105369355</v>
      </c>
      <c r="S590" s="10">
        <v>82.31443603007888</v>
      </c>
      <c r="T590" s="10">
        <v>98.24690198264857</v>
      </c>
      <c r="U590" s="10">
        <v>31.578548888062862</v>
      </c>
      <c r="V590" s="332">
        <v>620.1973154953952</v>
      </c>
      <c r="W590" s="332">
        <v>759.4879372597856</v>
      </c>
      <c r="X590" s="10">
        <v>75.53168785183685</v>
      </c>
      <c r="Y590" s="327">
        <v>835.0196251116224</v>
      </c>
    </row>
    <row r="591" spans="1:25" ht="15">
      <c r="A591" s="7">
        <v>2019</v>
      </c>
      <c r="B591" s="5" t="s">
        <v>507</v>
      </c>
      <c r="C591" s="5" t="s">
        <v>116</v>
      </c>
      <c r="D591" s="5" t="s">
        <v>126</v>
      </c>
      <c r="E591" s="5" t="s">
        <v>271</v>
      </c>
      <c r="F591" s="5" t="s">
        <v>118</v>
      </c>
      <c r="G591" s="5" t="s">
        <v>135</v>
      </c>
      <c r="H591" s="10">
        <v>26.511466832071136</v>
      </c>
      <c r="I591" s="10">
        <v>0.2819032799770023</v>
      </c>
      <c r="J591" s="332">
        <v>26.793370112048137</v>
      </c>
      <c r="K591" s="10">
        <v>24.87927113848028</v>
      </c>
      <c r="L591" s="10">
        <v>10.813408623893714</v>
      </c>
      <c r="M591" s="332">
        <v>35.692679762374</v>
      </c>
      <c r="N591" s="10">
        <v>9.969089321636861</v>
      </c>
      <c r="O591" s="10">
        <v>52.8567273336803</v>
      </c>
      <c r="P591" s="10">
        <v>9.606323868812517</v>
      </c>
      <c r="Q591" s="10">
        <v>9.76031748013986</v>
      </c>
      <c r="R591" s="10">
        <v>28.19378939173136</v>
      </c>
      <c r="S591" s="10">
        <v>21.779921887290193</v>
      </c>
      <c r="T591" s="10">
        <v>29.556039939261478</v>
      </c>
      <c r="U591" s="10">
        <v>9.637605510537751</v>
      </c>
      <c r="V591" s="332">
        <v>171.3598147330903</v>
      </c>
      <c r="W591" s="332">
        <v>233.84586460751245</v>
      </c>
      <c r="X591" s="10">
        <v>23.404381448092813</v>
      </c>
      <c r="Y591" s="327">
        <v>257.25024605560526</v>
      </c>
    </row>
    <row r="592" spans="1:25" ht="15">
      <c r="A592" s="7">
        <v>2019</v>
      </c>
      <c r="B592" s="5" t="s">
        <v>507</v>
      </c>
      <c r="C592" s="5" t="s">
        <v>116</v>
      </c>
      <c r="D592" s="5" t="s">
        <v>126</v>
      </c>
      <c r="E592" s="5" t="s">
        <v>272</v>
      </c>
      <c r="F592" s="5" t="s">
        <v>118</v>
      </c>
      <c r="G592" s="5" t="s">
        <v>136</v>
      </c>
      <c r="H592" s="10">
        <v>130.61898225087828</v>
      </c>
      <c r="I592" s="10">
        <v>0</v>
      </c>
      <c r="J592" s="332">
        <v>130.61898225087828</v>
      </c>
      <c r="K592" s="10">
        <v>222.68730490422953</v>
      </c>
      <c r="L592" s="10">
        <v>102.25238392581863</v>
      </c>
      <c r="M592" s="332">
        <v>324.93968883004817</v>
      </c>
      <c r="N592" s="10">
        <v>27.606246753257555</v>
      </c>
      <c r="O592" s="10">
        <v>131.3894851448447</v>
      </c>
      <c r="P592" s="10">
        <v>25.36518367511531</v>
      </c>
      <c r="Q592" s="10">
        <v>25.502190402841347</v>
      </c>
      <c r="R592" s="10">
        <v>90.41792015991703</v>
      </c>
      <c r="S592" s="10">
        <v>82.61240731383083</v>
      </c>
      <c r="T592" s="10">
        <v>113.00170308491757</v>
      </c>
      <c r="U592" s="10">
        <v>25.903076955605247</v>
      </c>
      <c r="V592" s="332">
        <v>521.7982134903295</v>
      </c>
      <c r="W592" s="332">
        <v>977.356884571256</v>
      </c>
      <c r="X592" s="10">
        <v>95.99306382075976</v>
      </c>
      <c r="Y592" s="327">
        <v>1073.349948392016</v>
      </c>
    </row>
    <row r="593" spans="1:25" ht="15">
      <c r="A593" s="7">
        <v>2019</v>
      </c>
      <c r="B593" s="5" t="s">
        <v>507</v>
      </c>
      <c r="C593" s="5" t="s">
        <v>116</v>
      </c>
      <c r="D593" s="5" t="s">
        <v>117</v>
      </c>
      <c r="E593" s="5" t="s">
        <v>273</v>
      </c>
      <c r="F593" s="5" t="s">
        <v>118</v>
      </c>
      <c r="G593" s="5" t="s">
        <v>137</v>
      </c>
      <c r="H593" s="10">
        <v>14.620107379163048</v>
      </c>
      <c r="I593" s="10">
        <v>0</v>
      </c>
      <c r="J593" s="332">
        <v>14.620107379163048</v>
      </c>
      <c r="K593" s="10">
        <v>6.447784724650508</v>
      </c>
      <c r="L593" s="10">
        <v>5.53754188921298</v>
      </c>
      <c r="M593" s="332">
        <v>11.985326613863489</v>
      </c>
      <c r="N593" s="10">
        <v>1.5334658276407958</v>
      </c>
      <c r="O593" s="10">
        <v>5.8537747716960125</v>
      </c>
      <c r="P593" s="10">
        <v>2.7554529684261704</v>
      </c>
      <c r="Q593" s="10">
        <v>1.8551160508698816</v>
      </c>
      <c r="R593" s="10">
        <v>10.037033137990473</v>
      </c>
      <c r="S593" s="10">
        <v>16.23199588193237</v>
      </c>
      <c r="T593" s="10">
        <v>18.3257801074708</v>
      </c>
      <c r="U593" s="10">
        <v>2.6560255598405194</v>
      </c>
      <c r="V593" s="332">
        <v>59.248644305867025</v>
      </c>
      <c r="W593" s="332">
        <v>85.85407829889355</v>
      </c>
      <c r="X593" s="10">
        <v>8.5716818944182</v>
      </c>
      <c r="Y593" s="327">
        <v>94.42576019331176</v>
      </c>
    </row>
    <row r="594" spans="1:25" ht="15">
      <c r="A594" s="7">
        <v>2019</v>
      </c>
      <c r="B594" s="5" t="s">
        <v>507</v>
      </c>
      <c r="C594" s="5" t="s">
        <v>116</v>
      </c>
      <c r="D594" s="5" t="s">
        <v>126</v>
      </c>
      <c r="E594" s="5" t="s">
        <v>274</v>
      </c>
      <c r="F594" s="5" t="s">
        <v>118</v>
      </c>
      <c r="G594" s="5" t="s">
        <v>138</v>
      </c>
      <c r="H594" s="10">
        <v>45.95219712130683</v>
      </c>
      <c r="I594" s="10">
        <v>0.49092475742707775</v>
      </c>
      <c r="J594" s="332">
        <v>46.44312187873391</v>
      </c>
      <c r="K594" s="10">
        <v>1415.6793896634913</v>
      </c>
      <c r="L594" s="10">
        <v>462.3361377005564</v>
      </c>
      <c r="M594" s="332">
        <v>1878.0155273640476</v>
      </c>
      <c r="N594" s="10">
        <v>86.84418801410027</v>
      </c>
      <c r="O594" s="10">
        <v>461.61749017431924</v>
      </c>
      <c r="P594" s="10">
        <v>60.56167944497985</v>
      </c>
      <c r="Q594" s="10">
        <v>31.060849708908805</v>
      </c>
      <c r="R594" s="10">
        <v>228.9377705648921</v>
      </c>
      <c r="S594" s="10">
        <v>271.1569807671645</v>
      </c>
      <c r="T594" s="10">
        <v>338.03230321069896</v>
      </c>
      <c r="U594" s="10">
        <v>49.95160035650269</v>
      </c>
      <c r="V594" s="332">
        <v>1528.1628622415662</v>
      </c>
      <c r="W594" s="332">
        <v>3452.621511484348</v>
      </c>
      <c r="X594" s="10">
        <v>329.5171751712428</v>
      </c>
      <c r="Y594" s="327">
        <v>3782.138686655591</v>
      </c>
    </row>
    <row r="595" spans="1:25" ht="15">
      <c r="A595" s="7">
        <v>2019</v>
      </c>
      <c r="B595" s="5" t="s">
        <v>507</v>
      </c>
      <c r="C595" s="5" t="s">
        <v>116</v>
      </c>
      <c r="D595" s="5" t="s">
        <v>120</v>
      </c>
      <c r="E595" s="5" t="s">
        <v>275</v>
      </c>
      <c r="F595" s="5" t="s">
        <v>118</v>
      </c>
      <c r="G595" s="5" t="s">
        <v>139</v>
      </c>
      <c r="H595" s="10">
        <v>11.709002378858477</v>
      </c>
      <c r="I595" s="10">
        <v>0.1225934515815603</v>
      </c>
      <c r="J595" s="332">
        <v>11.831595830440037</v>
      </c>
      <c r="K595" s="10">
        <v>4.172289653498324</v>
      </c>
      <c r="L595" s="10">
        <v>57.887898787871336</v>
      </c>
      <c r="M595" s="332">
        <v>62.06018844136966</v>
      </c>
      <c r="N595" s="10">
        <v>498.9465016145667</v>
      </c>
      <c r="O595" s="10">
        <v>15.97142699569957</v>
      </c>
      <c r="P595" s="10">
        <v>3.881994785820641</v>
      </c>
      <c r="Q595" s="10">
        <v>1.4096342775223916</v>
      </c>
      <c r="R595" s="10">
        <v>13.761207623832497</v>
      </c>
      <c r="S595" s="10">
        <v>10.697297944875269</v>
      </c>
      <c r="T595" s="10">
        <v>19.144498386247115</v>
      </c>
      <c r="U595" s="10">
        <v>4.218372459730237</v>
      </c>
      <c r="V595" s="332">
        <v>568.0309340882945</v>
      </c>
      <c r="W595" s="332">
        <v>641.9227183601042</v>
      </c>
      <c r="X595" s="10">
        <v>68.59750812546086</v>
      </c>
      <c r="Y595" s="327">
        <v>710.5202264855651</v>
      </c>
    </row>
    <row r="596" spans="1:25" ht="15">
      <c r="A596" s="7">
        <v>2019</v>
      </c>
      <c r="B596" s="5" t="s">
        <v>507</v>
      </c>
      <c r="C596" s="5" t="s">
        <v>116</v>
      </c>
      <c r="D596" s="5" t="s">
        <v>123</v>
      </c>
      <c r="E596" s="5" t="s">
        <v>276</v>
      </c>
      <c r="F596" s="5" t="s">
        <v>118</v>
      </c>
      <c r="G596" s="5" t="s">
        <v>140</v>
      </c>
      <c r="H596" s="10">
        <v>4.053347891700986</v>
      </c>
      <c r="I596" s="10">
        <v>0</v>
      </c>
      <c r="J596" s="332">
        <v>4.053347891700986</v>
      </c>
      <c r="K596" s="10">
        <v>0.04597873117784986</v>
      </c>
      <c r="L596" s="10">
        <v>5.431775910770547</v>
      </c>
      <c r="M596" s="332">
        <v>5.477754641948397</v>
      </c>
      <c r="N596" s="10">
        <v>1.4973713653145533</v>
      </c>
      <c r="O596" s="10">
        <v>13.149747076019363</v>
      </c>
      <c r="P596" s="10">
        <v>2.0370515530993814</v>
      </c>
      <c r="Q596" s="10">
        <v>1.1215509169582283</v>
      </c>
      <c r="R596" s="10">
        <v>7.960762955161662</v>
      </c>
      <c r="S596" s="10">
        <v>6.684993091371306</v>
      </c>
      <c r="T596" s="10">
        <v>14.564985078186735</v>
      </c>
      <c r="U596" s="10">
        <v>2.14037065106146</v>
      </c>
      <c r="V596" s="332">
        <v>49.15683268717269</v>
      </c>
      <c r="W596" s="332">
        <v>58.68793522082207</v>
      </c>
      <c r="X596" s="10">
        <v>5.8854323401243915</v>
      </c>
      <c r="Y596" s="327">
        <v>64.57336756094647</v>
      </c>
    </row>
    <row r="597" spans="1:25" ht="15">
      <c r="A597" s="7">
        <v>2019</v>
      </c>
      <c r="B597" s="5" t="s">
        <v>507</v>
      </c>
      <c r="C597" s="5" t="s">
        <v>116</v>
      </c>
      <c r="D597" s="5" t="s">
        <v>123</v>
      </c>
      <c r="E597" s="5" t="s">
        <v>277</v>
      </c>
      <c r="F597" s="5" t="s">
        <v>118</v>
      </c>
      <c r="G597" s="5" t="s">
        <v>141</v>
      </c>
      <c r="H597" s="10">
        <v>5.303939932358498</v>
      </c>
      <c r="I597" s="10">
        <v>0.1568097463013176</v>
      </c>
      <c r="J597" s="332">
        <v>5.460749678659815</v>
      </c>
      <c r="K597" s="10">
        <v>2.513023034205555</v>
      </c>
      <c r="L597" s="10">
        <v>8.526800291376627</v>
      </c>
      <c r="M597" s="332">
        <v>11.039823325582182</v>
      </c>
      <c r="N597" s="10">
        <v>3.1265915617184565</v>
      </c>
      <c r="O597" s="10">
        <v>19.25897215360115</v>
      </c>
      <c r="P597" s="10">
        <v>3.689149971222094</v>
      </c>
      <c r="Q597" s="10">
        <v>2.611953661245271</v>
      </c>
      <c r="R597" s="10">
        <v>10.233327254434917</v>
      </c>
      <c r="S597" s="10">
        <v>22.185081325543877</v>
      </c>
      <c r="T597" s="10">
        <v>21.981027357403605</v>
      </c>
      <c r="U597" s="10">
        <v>3.4103723924897813</v>
      </c>
      <c r="V597" s="332">
        <v>86.49647567765915</v>
      </c>
      <c r="W597" s="332">
        <v>102.99704868190113</v>
      </c>
      <c r="X597" s="10">
        <v>10.29065455716981</v>
      </c>
      <c r="Y597" s="327">
        <v>113.28770323907095</v>
      </c>
    </row>
    <row r="598" spans="1:25" ht="15">
      <c r="A598" s="7">
        <v>2019</v>
      </c>
      <c r="B598" s="5" t="s">
        <v>507</v>
      </c>
      <c r="C598" s="5" t="s">
        <v>116</v>
      </c>
      <c r="D598" s="5" t="s">
        <v>120</v>
      </c>
      <c r="E598" s="5" t="s">
        <v>278</v>
      </c>
      <c r="F598" s="5" t="s">
        <v>118</v>
      </c>
      <c r="G598" s="5" t="s">
        <v>142</v>
      </c>
      <c r="H598" s="10">
        <v>9.616700083789988</v>
      </c>
      <c r="I598" s="10">
        <v>0</v>
      </c>
      <c r="J598" s="332">
        <v>9.616700083789988</v>
      </c>
      <c r="K598" s="10">
        <v>3.5584923390866376</v>
      </c>
      <c r="L598" s="10">
        <v>14.98583626110283</v>
      </c>
      <c r="M598" s="332">
        <v>18.54432860018947</v>
      </c>
      <c r="N598" s="10">
        <v>104.72068307405613</v>
      </c>
      <c r="O598" s="10">
        <v>11.359107861682427</v>
      </c>
      <c r="P598" s="10">
        <v>2.1997963198879815</v>
      </c>
      <c r="Q598" s="10">
        <v>1.1998946206103438</v>
      </c>
      <c r="R598" s="10">
        <v>8.69263420556055</v>
      </c>
      <c r="S598" s="10">
        <v>6.2600443943186</v>
      </c>
      <c r="T598" s="10">
        <v>12.441917048937169</v>
      </c>
      <c r="U598" s="10">
        <v>2.4936097964313477</v>
      </c>
      <c r="V598" s="332">
        <v>149.36768732148454</v>
      </c>
      <c r="W598" s="332">
        <v>177.528716005464</v>
      </c>
      <c r="X598" s="10">
        <v>18.688450995766136</v>
      </c>
      <c r="Y598" s="327">
        <v>196.21716700123014</v>
      </c>
    </row>
    <row r="599" spans="1:25" ht="15">
      <c r="A599" s="7">
        <v>2019</v>
      </c>
      <c r="B599" s="5" t="s">
        <v>507</v>
      </c>
      <c r="C599" s="5" t="s">
        <v>116</v>
      </c>
      <c r="D599" s="5" t="s">
        <v>126</v>
      </c>
      <c r="E599" s="5" t="s">
        <v>279</v>
      </c>
      <c r="F599" s="5" t="s">
        <v>118</v>
      </c>
      <c r="G599" s="5" t="s">
        <v>143</v>
      </c>
      <c r="H599" s="10">
        <v>77.97753238446715</v>
      </c>
      <c r="I599" s="10">
        <v>0.823330618055053</v>
      </c>
      <c r="J599" s="332">
        <v>78.8008630025222</v>
      </c>
      <c r="K599" s="10">
        <v>4.445544526404177</v>
      </c>
      <c r="L599" s="10">
        <v>16.946477288291934</v>
      </c>
      <c r="M599" s="332">
        <v>21.39202181469611</v>
      </c>
      <c r="N599" s="10">
        <v>4.388131259435127</v>
      </c>
      <c r="O599" s="10">
        <v>29.74757135077069</v>
      </c>
      <c r="P599" s="10">
        <v>6.040388604837221</v>
      </c>
      <c r="Q599" s="10">
        <v>3.2933289426325727</v>
      </c>
      <c r="R599" s="10">
        <v>27.820116318719005</v>
      </c>
      <c r="S599" s="10">
        <v>18.30937916959633</v>
      </c>
      <c r="T599" s="10">
        <v>33.74738245980805</v>
      </c>
      <c r="U599" s="10">
        <v>7.256886583563486</v>
      </c>
      <c r="V599" s="332">
        <v>130.60318468936248</v>
      </c>
      <c r="W599" s="332">
        <v>230.7960695065808</v>
      </c>
      <c r="X599" s="10">
        <v>23.562157164279565</v>
      </c>
      <c r="Y599" s="327">
        <v>254.35822667086038</v>
      </c>
    </row>
    <row r="600" spans="1:25" ht="15">
      <c r="A600" s="7">
        <v>2019</v>
      </c>
      <c r="B600" s="5" t="s">
        <v>507</v>
      </c>
      <c r="C600" s="5" t="s">
        <v>116</v>
      </c>
      <c r="D600" s="5" t="s">
        <v>117</v>
      </c>
      <c r="E600" s="5" t="s">
        <v>280</v>
      </c>
      <c r="F600" s="5" t="s">
        <v>118</v>
      </c>
      <c r="G600" s="5" t="s">
        <v>144</v>
      </c>
      <c r="H600" s="10">
        <v>364.4848385807218</v>
      </c>
      <c r="I600" s="10">
        <v>13.472722786688676</v>
      </c>
      <c r="J600" s="332">
        <v>377.9575613674105</v>
      </c>
      <c r="K600" s="10">
        <v>291.9357470555604</v>
      </c>
      <c r="L600" s="10">
        <v>38.81554179156677</v>
      </c>
      <c r="M600" s="332">
        <v>330.75128884712717</v>
      </c>
      <c r="N600" s="10">
        <v>31.46741466620501</v>
      </c>
      <c r="O600" s="10">
        <v>52.39553601198149</v>
      </c>
      <c r="P600" s="10">
        <v>11.717103956221834</v>
      </c>
      <c r="Q600" s="10">
        <v>9.247156623139452</v>
      </c>
      <c r="R600" s="10">
        <v>37.25248525990244</v>
      </c>
      <c r="S600" s="10">
        <v>55.92829243857171</v>
      </c>
      <c r="T600" s="10">
        <v>64.32611775227024</v>
      </c>
      <c r="U600" s="10">
        <v>10.422244976617002</v>
      </c>
      <c r="V600" s="332">
        <v>272.75635168490913</v>
      </c>
      <c r="W600" s="332">
        <v>981.4652018994468</v>
      </c>
      <c r="X600" s="10">
        <v>98.53886595527305</v>
      </c>
      <c r="Y600" s="327">
        <v>1080.0040678547198</v>
      </c>
    </row>
    <row r="601" spans="1:25" ht="15">
      <c r="A601" s="7">
        <v>2019</v>
      </c>
      <c r="B601" s="5" t="s">
        <v>507</v>
      </c>
      <c r="C601" s="5" t="s">
        <v>145</v>
      </c>
      <c r="D601" s="5" t="s">
        <v>146</v>
      </c>
      <c r="E601" s="5" t="s">
        <v>281</v>
      </c>
      <c r="F601" s="5" t="s">
        <v>147</v>
      </c>
      <c r="G601" s="5" t="s">
        <v>148</v>
      </c>
      <c r="H601" s="10">
        <v>43.720259562334576</v>
      </c>
      <c r="I601" s="10">
        <v>1.30968160466498</v>
      </c>
      <c r="J601" s="332">
        <v>45.029941166999556</v>
      </c>
      <c r="K601" s="10">
        <v>143.8403041285452</v>
      </c>
      <c r="L601" s="10">
        <v>54.32397559127883</v>
      </c>
      <c r="M601" s="332">
        <v>198.16427971982404</v>
      </c>
      <c r="N601" s="10">
        <v>17.132330530638097</v>
      </c>
      <c r="O601" s="10">
        <v>56.10623722845452</v>
      </c>
      <c r="P601" s="10">
        <v>10.457335713784232</v>
      </c>
      <c r="Q601" s="10">
        <v>8.026513388979204</v>
      </c>
      <c r="R601" s="10">
        <v>27.98848119280768</v>
      </c>
      <c r="S601" s="10">
        <v>37.088822536005594</v>
      </c>
      <c r="T601" s="10">
        <v>48.20924574750854</v>
      </c>
      <c r="U601" s="10">
        <v>12.627833135749608</v>
      </c>
      <c r="V601" s="332">
        <v>217.63679947392745</v>
      </c>
      <c r="W601" s="332">
        <v>460.83102036075104</v>
      </c>
      <c r="X601" s="10">
        <v>44.80200904209398</v>
      </c>
      <c r="Y601" s="327">
        <v>505.633029402845</v>
      </c>
    </row>
    <row r="602" spans="1:25" ht="15">
      <c r="A602" s="7">
        <v>2019</v>
      </c>
      <c r="B602" s="5" t="s">
        <v>507</v>
      </c>
      <c r="C602" s="5" t="s">
        <v>145</v>
      </c>
      <c r="D602" s="5" t="s">
        <v>149</v>
      </c>
      <c r="E602" s="5" t="s">
        <v>282</v>
      </c>
      <c r="F602" s="5" t="s">
        <v>147</v>
      </c>
      <c r="G602" s="5" t="s">
        <v>150</v>
      </c>
      <c r="H602" s="10">
        <v>101.9853245860367</v>
      </c>
      <c r="I602" s="10">
        <v>3.1418545747440065</v>
      </c>
      <c r="J602" s="332">
        <v>105.1271791607807</v>
      </c>
      <c r="K602" s="10">
        <v>74.66444946278195</v>
      </c>
      <c r="L602" s="10">
        <v>80.08898857757052</v>
      </c>
      <c r="M602" s="332">
        <v>154.75343804035248</v>
      </c>
      <c r="N602" s="10">
        <v>14.062846053973173</v>
      </c>
      <c r="O602" s="10">
        <v>79.93800486708018</v>
      </c>
      <c r="P602" s="10">
        <v>16.455745766961257</v>
      </c>
      <c r="Q602" s="10">
        <v>21.686547590243947</v>
      </c>
      <c r="R602" s="10">
        <v>34.47165112688134</v>
      </c>
      <c r="S602" s="10">
        <v>49.82739003520878</v>
      </c>
      <c r="T602" s="10">
        <v>79.83036069967162</v>
      </c>
      <c r="U602" s="10">
        <v>14.492307718077877</v>
      </c>
      <c r="V602" s="332">
        <v>310.76485385809815</v>
      </c>
      <c r="W602" s="332">
        <v>570.6454710592313</v>
      </c>
      <c r="X602" s="10">
        <v>56.6981146207134</v>
      </c>
      <c r="Y602" s="327">
        <v>627.3435856799447</v>
      </c>
    </row>
    <row r="603" spans="1:25" ht="15">
      <c r="A603" s="7">
        <v>2019</v>
      </c>
      <c r="B603" s="5" t="s">
        <v>507</v>
      </c>
      <c r="C603" s="5" t="s">
        <v>145</v>
      </c>
      <c r="D603" s="5" t="s">
        <v>146</v>
      </c>
      <c r="E603" s="5" t="s">
        <v>283</v>
      </c>
      <c r="F603" s="5" t="s">
        <v>147</v>
      </c>
      <c r="G603" s="5" t="s">
        <v>151</v>
      </c>
      <c r="H603" s="10">
        <v>20.797917819253886</v>
      </c>
      <c r="I603" s="10">
        <v>0.6837501102555241</v>
      </c>
      <c r="J603" s="332">
        <v>21.48166792950941</v>
      </c>
      <c r="K603" s="10">
        <v>4.521667076670272</v>
      </c>
      <c r="L603" s="10">
        <v>1.9794498074825573</v>
      </c>
      <c r="M603" s="332">
        <v>6.501116884152829</v>
      </c>
      <c r="N603" s="10">
        <v>3.7479055542823754</v>
      </c>
      <c r="O603" s="10">
        <v>8.528909649299163</v>
      </c>
      <c r="P603" s="10">
        <v>2.120902801026668</v>
      </c>
      <c r="Q603" s="10">
        <v>1.1842430934566313</v>
      </c>
      <c r="R603" s="10">
        <v>5.696374659565984</v>
      </c>
      <c r="S603" s="10">
        <v>6.080271377230485</v>
      </c>
      <c r="T603" s="10">
        <v>9.748827954032036</v>
      </c>
      <c r="U603" s="10">
        <v>2.828513442046947</v>
      </c>
      <c r="V603" s="332">
        <v>39.93594853094029</v>
      </c>
      <c r="W603" s="332">
        <v>67.91873334460253</v>
      </c>
      <c r="X603" s="10">
        <v>6.949929560566006</v>
      </c>
      <c r="Y603" s="327">
        <v>74.86866290516853</v>
      </c>
    </row>
    <row r="604" spans="1:25" ht="15">
      <c r="A604" s="7">
        <v>2019</v>
      </c>
      <c r="B604" s="5" t="s">
        <v>507</v>
      </c>
      <c r="C604" s="5" t="s">
        <v>145</v>
      </c>
      <c r="D604" s="5" t="s">
        <v>149</v>
      </c>
      <c r="E604" s="5" t="s">
        <v>284</v>
      </c>
      <c r="F604" s="5" t="s">
        <v>147</v>
      </c>
      <c r="G604" s="5" t="s">
        <v>152</v>
      </c>
      <c r="H604" s="10">
        <v>54.1758581785652</v>
      </c>
      <c r="I604" s="10">
        <v>0</v>
      </c>
      <c r="J604" s="332">
        <v>54.1758581785652</v>
      </c>
      <c r="K604" s="10">
        <v>9.24671576553506</v>
      </c>
      <c r="L604" s="10">
        <v>3.855233760289574</v>
      </c>
      <c r="M604" s="332">
        <v>13.101949525824633</v>
      </c>
      <c r="N604" s="10">
        <v>2.8021668661221137</v>
      </c>
      <c r="O604" s="10">
        <v>14.986087663920523</v>
      </c>
      <c r="P604" s="10">
        <v>3.7105729571991235</v>
      </c>
      <c r="Q604" s="10">
        <v>1.7635747793283374</v>
      </c>
      <c r="R604" s="10">
        <v>7.974406850371147</v>
      </c>
      <c r="S604" s="10">
        <v>11.386259638530525</v>
      </c>
      <c r="T604" s="10">
        <v>22.76860067978371</v>
      </c>
      <c r="U604" s="10">
        <v>3.6474734631856816</v>
      </c>
      <c r="V604" s="332">
        <v>69.03914289844114</v>
      </c>
      <c r="W604" s="332">
        <v>136.31695060283099</v>
      </c>
      <c r="X604" s="10">
        <v>13.993018302421055</v>
      </c>
      <c r="Y604" s="327">
        <v>150.30996890525205</v>
      </c>
    </row>
    <row r="605" spans="1:25" ht="15">
      <c r="A605" s="7">
        <v>2019</v>
      </c>
      <c r="B605" s="5" t="s">
        <v>507</v>
      </c>
      <c r="C605" s="5" t="s">
        <v>145</v>
      </c>
      <c r="D605" s="5" t="s">
        <v>153</v>
      </c>
      <c r="E605" s="5" t="s">
        <v>285</v>
      </c>
      <c r="F605" s="5" t="s">
        <v>147</v>
      </c>
      <c r="G605" s="5" t="s">
        <v>154</v>
      </c>
      <c r="H605" s="10">
        <v>75.13013012266552</v>
      </c>
      <c r="I605" s="10">
        <v>0</v>
      </c>
      <c r="J605" s="332">
        <v>75.13013012266552</v>
      </c>
      <c r="K605" s="10">
        <v>7.097903382815047</v>
      </c>
      <c r="L605" s="10">
        <v>10.613073343808711</v>
      </c>
      <c r="M605" s="332">
        <v>17.71097672662376</v>
      </c>
      <c r="N605" s="10">
        <v>3.5121369665594457</v>
      </c>
      <c r="O605" s="10">
        <v>23.188351817950743</v>
      </c>
      <c r="P605" s="10">
        <v>4.756673476426004</v>
      </c>
      <c r="Q605" s="10">
        <v>3.609121546185808</v>
      </c>
      <c r="R605" s="10">
        <v>10.965302557747924</v>
      </c>
      <c r="S605" s="10">
        <v>14.632265963623828</v>
      </c>
      <c r="T605" s="10">
        <v>30.58496706254741</v>
      </c>
      <c r="U605" s="10">
        <v>4.6430059139023605</v>
      </c>
      <c r="V605" s="332">
        <v>95.89182530494352</v>
      </c>
      <c r="W605" s="332">
        <v>188.7329321542328</v>
      </c>
      <c r="X605" s="10">
        <v>19.38389116615471</v>
      </c>
      <c r="Y605" s="327">
        <v>208.1168233203875</v>
      </c>
    </row>
    <row r="606" spans="1:25" ht="15">
      <c r="A606" s="7">
        <v>2019</v>
      </c>
      <c r="B606" s="5" t="s">
        <v>507</v>
      </c>
      <c r="C606" s="5" t="s">
        <v>145</v>
      </c>
      <c r="D606" s="5" t="s">
        <v>155</v>
      </c>
      <c r="E606" s="5" t="s">
        <v>286</v>
      </c>
      <c r="F606" s="5" t="s">
        <v>147</v>
      </c>
      <c r="G606" s="5" t="s">
        <v>156</v>
      </c>
      <c r="H606" s="10">
        <v>11.566028694158328</v>
      </c>
      <c r="I606" s="10">
        <v>0</v>
      </c>
      <c r="J606" s="332">
        <v>11.566028694158328</v>
      </c>
      <c r="K606" s="10">
        <v>2.2395554724900077</v>
      </c>
      <c r="L606" s="10">
        <v>3.0003050988597106</v>
      </c>
      <c r="M606" s="332">
        <v>5.239860571349718</v>
      </c>
      <c r="N606" s="10">
        <v>1.2978454163690727</v>
      </c>
      <c r="O606" s="10">
        <v>8.286498799343534</v>
      </c>
      <c r="P606" s="10">
        <v>1.7198632038372108</v>
      </c>
      <c r="Q606" s="10">
        <v>1.2691828459237777</v>
      </c>
      <c r="R606" s="10">
        <v>3.7083790133285266</v>
      </c>
      <c r="S606" s="10">
        <v>6.161554954665933</v>
      </c>
      <c r="T606" s="10">
        <v>12.063217881945853</v>
      </c>
      <c r="U606" s="10">
        <v>1.6797224286678902</v>
      </c>
      <c r="V606" s="332">
        <v>36.186264544081794</v>
      </c>
      <c r="W606" s="332">
        <v>52.99215380958984</v>
      </c>
      <c r="X606" s="10">
        <v>5.369398136666106</v>
      </c>
      <c r="Y606" s="327">
        <v>58.36155194625594</v>
      </c>
    </row>
    <row r="607" spans="1:25" ht="15">
      <c r="A607" s="7">
        <v>2019</v>
      </c>
      <c r="B607" s="5" t="s">
        <v>507</v>
      </c>
      <c r="C607" s="5" t="s">
        <v>145</v>
      </c>
      <c r="D607" s="5" t="s">
        <v>149</v>
      </c>
      <c r="E607" s="5" t="s">
        <v>287</v>
      </c>
      <c r="F607" s="5" t="s">
        <v>147</v>
      </c>
      <c r="G607" s="5" t="s">
        <v>157</v>
      </c>
      <c r="H607" s="10">
        <v>70.27822173319409</v>
      </c>
      <c r="I607" s="10">
        <v>0</v>
      </c>
      <c r="J607" s="332">
        <v>70.27822173319409</v>
      </c>
      <c r="K607" s="10">
        <v>8.622035962769191</v>
      </c>
      <c r="L607" s="10">
        <v>18.211496155345156</v>
      </c>
      <c r="M607" s="332">
        <v>26.83353211811435</v>
      </c>
      <c r="N607" s="10">
        <v>8.184738936818238</v>
      </c>
      <c r="O607" s="10">
        <v>51.033516105191474</v>
      </c>
      <c r="P607" s="10">
        <v>9.441859010619245</v>
      </c>
      <c r="Q607" s="10">
        <v>5.47895461606465</v>
      </c>
      <c r="R607" s="10">
        <v>24.2471576385764</v>
      </c>
      <c r="S607" s="10">
        <v>27.0997962051285</v>
      </c>
      <c r="T607" s="10">
        <v>59.45164692450402</v>
      </c>
      <c r="U607" s="10">
        <v>9.355232647007284</v>
      </c>
      <c r="V607" s="332">
        <v>194.2929020839098</v>
      </c>
      <c r="W607" s="332">
        <v>291.4046559352182</v>
      </c>
      <c r="X607" s="10">
        <v>29.629600110493474</v>
      </c>
      <c r="Y607" s="327">
        <v>321.0342560457117</v>
      </c>
    </row>
    <row r="608" spans="1:25" ht="15">
      <c r="A608" s="7">
        <v>2019</v>
      </c>
      <c r="B608" s="5" t="s">
        <v>507</v>
      </c>
      <c r="C608" s="5" t="s">
        <v>145</v>
      </c>
      <c r="D608" s="5" t="s">
        <v>153</v>
      </c>
      <c r="E608" s="5" t="s">
        <v>288</v>
      </c>
      <c r="F608" s="5" t="s">
        <v>147</v>
      </c>
      <c r="G608" s="5" t="s">
        <v>158</v>
      </c>
      <c r="H608" s="10">
        <v>91.13759554142752</v>
      </c>
      <c r="I608" s="10">
        <v>0</v>
      </c>
      <c r="J608" s="332">
        <v>91.13759554142752</v>
      </c>
      <c r="K608" s="10">
        <v>9.526160844484279</v>
      </c>
      <c r="L608" s="10">
        <v>14.781646632785067</v>
      </c>
      <c r="M608" s="332">
        <v>24.307807477269346</v>
      </c>
      <c r="N608" s="10">
        <v>8.24397619243777</v>
      </c>
      <c r="O608" s="10">
        <v>35.07863344878353</v>
      </c>
      <c r="P608" s="10">
        <v>7.448546382119826</v>
      </c>
      <c r="Q608" s="10">
        <v>5.335513984594939</v>
      </c>
      <c r="R608" s="10">
        <v>15.474808633520654</v>
      </c>
      <c r="S608" s="10">
        <v>19.95846530218722</v>
      </c>
      <c r="T608" s="10">
        <v>35.6135809120184</v>
      </c>
      <c r="U608" s="10">
        <v>7.032995689812132</v>
      </c>
      <c r="V608" s="332">
        <v>134.18652054547448</v>
      </c>
      <c r="W608" s="332">
        <v>249.63192356417133</v>
      </c>
      <c r="X608" s="10">
        <v>25.603050239576216</v>
      </c>
      <c r="Y608" s="327">
        <v>275.23497380374755</v>
      </c>
    </row>
    <row r="609" spans="1:25" ht="15">
      <c r="A609" s="7">
        <v>2019</v>
      </c>
      <c r="B609" s="5" t="s">
        <v>507</v>
      </c>
      <c r="C609" s="5" t="s">
        <v>145</v>
      </c>
      <c r="D609" s="5" t="s">
        <v>146</v>
      </c>
      <c r="E609" s="5" t="s">
        <v>289</v>
      </c>
      <c r="F609" s="5" t="s">
        <v>147</v>
      </c>
      <c r="G609" s="5" t="s">
        <v>159</v>
      </c>
      <c r="H609" s="10">
        <v>113.2857365345519</v>
      </c>
      <c r="I609" s="10">
        <v>1.3915465072682347</v>
      </c>
      <c r="J609" s="332">
        <v>114.67728304182013</v>
      </c>
      <c r="K609" s="10">
        <v>10.190450951409057</v>
      </c>
      <c r="L609" s="10">
        <v>20.01971725418629</v>
      </c>
      <c r="M609" s="332">
        <v>30.210168205595345</v>
      </c>
      <c r="N609" s="10">
        <v>6.735882806138902</v>
      </c>
      <c r="O609" s="10">
        <v>38.15444319442587</v>
      </c>
      <c r="P609" s="10">
        <v>8.261671355962537</v>
      </c>
      <c r="Q609" s="10">
        <v>5.639816534846887</v>
      </c>
      <c r="R609" s="10">
        <v>19.39671088605138</v>
      </c>
      <c r="S609" s="10">
        <v>25.27352731252727</v>
      </c>
      <c r="T609" s="10">
        <v>41.31689282021062</v>
      </c>
      <c r="U609" s="10">
        <v>9.337574669680457</v>
      </c>
      <c r="V609" s="332">
        <v>154.11651957984395</v>
      </c>
      <c r="W609" s="332">
        <v>299.0039708272594</v>
      </c>
      <c r="X609" s="10">
        <v>30.66638391056702</v>
      </c>
      <c r="Y609" s="327">
        <v>329.6703547378264</v>
      </c>
    </row>
    <row r="610" spans="1:25" ht="15">
      <c r="A610" s="7">
        <v>2019</v>
      </c>
      <c r="B610" s="5" t="s">
        <v>507</v>
      </c>
      <c r="C610" s="5" t="s">
        <v>145</v>
      </c>
      <c r="D610" s="5" t="s">
        <v>149</v>
      </c>
      <c r="E610" s="5" t="s">
        <v>290</v>
      </c>
      <c r="F610" s="5" t="s">
        <v>147</v>
      </c>
      <c r="G610" s="5" t="s">
        <v>160</v>
      </c>
      <c r="H610" s="10">
        <v>13.7578515616527</v>
      </c>
      <c r="I610" s="10">
        <v>0</v>
      </c>
      <c r="J610" s="332">
        <v>13.7578515616527</v>
      </c>
      <c r="K610" s="10">
        <v>2.7533422054948535</v>
      </c>
      <c r="L610" s="10">
        <v>3.353206294844136</v>
      </c>
      <c r="M610" s="332">
        <v>6.10654850033899</v>
      </c>
      <c r="N610" s="10">
        <v>3.147401341710568</v>
      </c>
      <c r="O610" s="10">
        <v>10.616749338869068</v>
      </c>
      <c r="P610" s="10">
        <v>2.1105554458223375</v>
      </c>
      <c r="Q610" s="10">
        <v>1.1151529308086856</v>
      </c>
      <c r="R610" s="10">
        <v>5.9443967843613965</v>
      </c>
      <c r="S610" s="10">
        <v>6.192729652747414</v>
      </c>
      <c r="T610" s="10">
        <v>10.951197406428365</v>
      </c>
      <c r="U610" s="10">
        <v>1.8968476390397582</v>
      </c>
      <c r="V610" s="332">
        <v>41.97503053978759</v>
      </c>
      <c r="W610" s="332">
        <v>61.83943060177928</v>
      </c>
      <c r="X610" s="10">
        <v>6.283022889344577</v>
      </c>
      <c r="Y610" s="327">
        <v>68.12245349112385</v>
      </c>
    </row>
    <row r="611" spans="1:25" ht="15">
      <c r="A611" s="7">
        <v>2019</v>
      </c>
      <c r="B611" s="5" t="s">
        <v>507</v>
      </c>
      <c r="C611" s="5" t="s">
        <v>145</v>
      </c>
      <c r="D611" s="5" t="s">
        <v>149</v>
      </c>
      <c r="E611" s="5" t="s">
        <v>291</v>
      </c>
      <c r="F611" s="5" t="s">
        <v>147</v>
      </c>
      <c r="G611" s="5" t="s">
        <v>161</v>
      </c>
      <c r="H611" s="10">
        <v>58.04498069742973</v>
      </c>
      <c r="I611" s="10">
        <v>0</v>
      </c>
      <c r="J611" s="332">
        <v>58.04498069742973</v>
      </c>
      <c r="K611" s="10">
        <v>11.591073481393503</v>
      </c>
      <c r="L611" s="10">
        <v>7.203272238400876</v>
      </c>
      <c r="M611" s="332">
        <v>18.79434571979438</v>
      </c>
      <c r="N611" s="10">
        <v>4.7196015824273765</v>
      </c>
      <c r="O611" s="10">
        <v>33.58467496946445</v>
      </c>
      <c r="P611" s="10">
        <v>5.550043939706223</v>
      </c>
      <c r="Q611" s="10">
        <v>5.009975806093617</v>
      </c>
      <c r="R611" s="10">
        <v>17.700677356340474</v>
      </c>
      <c r="S611" s="10">
        <v>15.347753131862236</v>
      </c>
      <c r="T611" s="10">
        <v>25.46462945321392</v>
      </c>
      <c r="U611" s="10">
        <v>5.2853997367181265</v>
      </c>
      <c r="V611" s="332">
        <v>112.66275597582643</v>
      </c>
      <c r="W611" s="332">
        <v>189.50208239305053</v>
      </c>
      <c r="X611" s="10">
        <v>19.330416193215722</v>
      </c>
      <c r="Y611" s="327">
        <v>208.83249858626624</v>
      </c>
    </row>
    <row r="612" spans="1:25" ht="15">
      <c r="A612" s="7">
        <v>2019</v>
      </c>
      <c r="B612" s="5" t="s">
        <v>507</v>
      </c>
      <c r="C612" s="5" t="s">
        <v>145</v>
      </c>
      <c r="D612" s="5" t="s">
        <v>155</v>
      </c>
      <c r="E612" s="5" t="s">
        <v>292</v>
      </c>
      <c r="F612" s="5" t="s">
        <v>147</v>
      </c>
      <c r="G612" s="5" t="s">
        <v>162</v>
      </c>
      <c r="H612" s="10">
        <v>55.9817768440431</v>
      </c>
      <c r="I612" s="10">
        <v>0</v>
      </c>
      <c r="J612" s="332">
        <v>55.9817768440431</v>
      </c>
      <c r="K612" s="10">
        <v>4.1698385858739435</v>
      </c>
      <c r="L612" s="10">
        <v>13.203067765475865</v>
      </c>
      <c r="M612" s="332">
        <v>17.37290635134981</v>
      </c>
      <c r="N612" s="10">
        <v>17.696371635600848</v>
      </c>
      <c r="O612" s="10">
        <v>22.394365082666223</v>
      </c>
      <c r="P612" s="10">
        <v>4.063873385031094</v>
      </c>
      <c r="Q612" s="10">
        <v>3.016015579769942</v>
      </c>
      <c r="R612" s="10">
        <v>11.1874126920769</v>
      </c>
      <c r="S612" s="10">
        <v>14.811207791076702</v>
      </c>
      <c r="T612" s="10">
        <v>26.28166788049465</v>
      </c>
      <c r="U612" s="10">
        <v>5.070275886891939</v>
      </c>
      <c r="V612" s="332">
        <v>104.52118993360828</v>
      </c>
      <c r="W612" s="332">
        <v>177.8758731290012</v>
      </c>
      <c r="X612" s="10">
        <v>18.279702007356846</v>
      </c>
      <c r="Y612" s="327">
        <v>196.15557513635804</v>
      </c>
    </row>
    <row r="613" spans="1:25" ht="15">
      <c r="A613" s="7">
        <v>2019</v>
      </c>
      <c r="B613" s="5" t="s">
        <v>507</v>
      </c>
      <c r="C613" s="5" t="s">
        <v>145</v>
      </c>
      <c r="D613" s="5" t="s">
        <v>155</v>
      </c>
      <c r="E613" s="5" t="s">
        <v>293</v>
      </c>
      <c r="F613" s="5" t="s">
        <v>147</v>
      </c>
      <c r="G613" s="5" t="s">
        <v>163</v>
      </c>
      <c r="H613" s="10">
        <v>6.309841809988523</v>
      </c>
      <c r="I613" s="10">
        <v>2.425685626117319</v>
      </c>
      <c r="J613" s="332">
        <v>8.735527436105842</v>
      </c>
      <c r="K613" s="10">
        <v>19.32663018238829</v>
      </c>
      <c r="L613" s="10">
        <v>50.18778700811957</v>
      </c>
      <c r="M613" s="332">
        <v>69.51441719050786</v>
      </c>
      <c r="N613" s="10">
        <v>6.73161573730905</v>
      </c>
      <c r="O613" s="10">
        <v>45.323264433543294</v>
      </c>
      <c r="P613" s="10">
        <v>3.6070807549893753</v>
      </c>
      <c r="Q613" s="10">
        <v>2.1397594077046933</v>
      </c>
      <c r="R613" s="10">
        <v>8.729923979510566</v>
      </c>
      <c r="S613" s="10">
        <v>13.325808418480962</v>
      </c>
      <c r="T613" s="10">
        <v>17.763194406571873</v>
      </c>
      <c r="U613" s="10">
        <v>3.6529058730749115</v>
      </c>
      <c r="V613" s="332">
        <v>101.27355301118472</v>
      </c>
      <c r="W613" s="332">
        <v>179.52349763779844</v>
      </c>
      <c r="X613" s="10">
        <v>17.618512480343398</v>
      </c>
      <c r="Y613" s="327">
        <v>197.14201011814185</v>
      </c>
    </row>
    <row r="614" spans="1:25" ht="15">
      <c r="A614" s="7">
        <v>2019</v>
      </c>
      <c r="B614" s="5" t="s">
        <v>507</v>
      </c>
      <c r="C614" s="5" t="s">
        <v>145</v>
      </c>
      <c r="D614" s="5" t="s">
        <v>155</v>
      </c>
      <c r="E614" s="5" t="s">
        <v>294</v>
      </c>
      <c r="F614" s="5" t="s">
        <v>147</v>
      </c>
      <c r="G614" s="5" t="s">
        <v>164</v>
      </c>
      <c r="H614" s="10">
        <v>13.376616847241587</v>
      </c>
      <c r="I614" s="10">
        <v>0</v>
      </c>
      <c r="J614" s="332">
        <v>13.376616847241587</v>
      </c>
      <c r="K614" s="10">
        <v>7.0684435512531865</v>
      </c>
      <c r="L614" s="10">
        <v>22.185565478986657</v>
      </c>
      <c r="M614" s="332">
        <v>29.254009030239843</v>
      </c>
      <c r="N614" s="10">
        <v>1.6268814542114074</v>
      </c>
      <c r="O614" s="10">
        <v>11.23679192513236</v>
      </c>
      <c r="P614" s="10">
        <v>2.4969831261993733</v>
      </c>
      <c r="Q614" s="10">
        <v>1.4839048688103798</v>
      </c>
      <c r="R614" s="10">
        <v>7.547484410580052</v>
      </c>
      <c r="S614" s="10">
        <v>9.847833533362289</v>
      </c>
      <c r="T614" s="10">
        <v>20.783101613011027</v>
      </c>
      <c r="U614" s="10">
        <v>2.6967164705702777</v>
      </c>
      <c r="V614" s="332">
        <v>57.71969740187717</v>
      </c>
      <c r="W614" s="332">
        <v>100.3503232793586</v>
      </c>
      <c r="X614" s="10">
        <v>9.89469669259081</v>
      </c>
      <c r="Y614" s="327">
        <v>110.24501997194942</v>
      </c>
    </row>
    <row r="615" spans="1:25" ht="15">
      <c r="A615" s="7">
        <v>2019</v>
      </c>
      <c r="B615" s="5" t="s">
        <v>507</v>
      </c>
      <c r="C615" s="5" t="s">
        <v>145</v>
      </c>
      <c r="D615" s="5" t="s">
        <v>155</v>
      </c>
      <c r="E615" s="5" t="s">
        <v>295</v>
      </c>
      <c r="F615" s="5" t="s">
        <v>147</v>
      </c>
      <c r="G615" s="5" t="s">
        <v>165</v>
      </c>
      <c r="H615" s="10">
        <v>16.666033339516304</v>
      </c>
      <c r="I615" s="10">
        <v>0</v>
      </c>
      <c r="J615" s="332">
        <v>16.666033339516304</v>
      </c>
      <c r="K615" s="10">
        <v>1.5807053881722255</v>
      </c>
      <c r="L615" s="10">
        <v>7.709666391435788</v>
      </c>
      <c r="M615" s="332">
        <v>9.290371779608014</v>
      </c>
      <c r="N615" s="10">
        <v>2.3982354904627754</v>
      </c>
      <c r="O615" s="10">
        <v>9.017701280676906</v>
      </c>
      <c r="P615" s="10">
        <v>3.5203926552336515</v>
      </c>
      <c r="Q615" s="10">
        <v>2.076207121414618</v>
      </c>
      <c r="R615" s="10">
        <v>6.862662736053962</v>
      </c>
      <c r="S615" s="10">
        <v>9.568576581041961</v>
      </c>
      <c r="T615" s="10">
        <v>20.575535477826694</v>
      </c>
      <c r="U615" s="10">
        <v>3.428196268521076</v>
      </c>
      <c r="V615" s="332">
        <v>57.44750761123164</v>
      </c>
      <c r="W615" s="332">
        <v>83.40391273035596</v>
      </c>
      <c r="X615" s="10">
        <v>8.406508658926407</v>
      </c>
      <c r="Y615" s="327">
        <v>91.81042138928237</v>
      </c>
    </row>
    <row r="616" spans="1:25" ht="15">
      <c r="A616" s="7">
        <v>2019</v>
      </c>
      <c r="B616" s="5" t="s">
        <v>507</v>
      </c>
      <c r="C616" s="5" t="s">
        <v>145</v>
      </c>
      <c r="D616" s="5" t="s">
        <v>153</v>
      </c>
      <c r="E616" s="5" t="s">
        <v>296</v>
      </c>
      <c r="F616" s="5" t="s">
        <v>147</v>
      </c>
      <c r="G616" s="5" t="s">
        <v>166</v>
      </c>
      <c r="H616" s="10">
        <v>72.7454549940931</v>
      </c>
      <c r="I616" s="10">
        <v>0</v>
      </c>
      <c r="J616" s="332">
        <v>72.7454549940931</v>
      </c>
      <c r="K616" s="10">
        <v>7.139364493879131</v>
      </c>
      <c r="L616" s="10">
        <v>12.319401862660623</v>
      </c>
      <c r="M616" s="332">
        <v>19.458766356539755</v>
      </c>
      <c r="N616" s="10">
        <v>15.739926479337102</v>
      </c>
      <c r="O616" s="10">
        <v>27.374031525878863</v>
      </c>
      <c r="P616" s="10">
        <v>4.886413949659641</v>
      </c>
      <c r="Q616" s="10">
        <v>3.926057316032604</v>
      </c>
      <c r="R616" s="10">
        <v>10.123660733661008</v>
      </c>
      <c r="S616" s="10">
        <v>16.24488084274726</v>
      </c>
      <c r="T616" s="10">
        <v>29.578654362817513</v>
      </c>
      <c r="U616" s="10">
        <v>5.728428424490856</v>
      </c>
      <c r="V616" s="332">
        <v>113.60205363462485</v>
      </c>
      <c r="W616" s="332">
        <v>205.8062749852577</v>
      </c>
      <c r="X616" s="10">
        <v>21.189026387097854</v>
      </c>
      <c r="Y616" s="327">
        <v>226.99530137235553</v>
      </c>
    </row>
    <row r="617" spans="1:25" ht="15">
      <c r="A617" s="7">
        <v>2019</v>
      </c>
      <c r="B617" s="5" t="s">
        <v>507</v>
      </c>
      <c r="C617" s="5" t="s">
        <v>145</v>
      </c>
      <c r="D617" s="5" t="s">
        <v>155</v>
      </c>
      <c r="E617" s="5" t="s">
        <v>297</v>
      </c>
      <c r="F617" s="5" t="s">
        <v>147</v>
      </c>
      <c r="G617" s="5" t="s">
        <v>167</v>
      </c>
      <c r="H617" s="10">
        <v>47.61943749851985</v>
      </c>
      <c r="I617" s="10">
        <v>0</v>
      </c>
      <c r="J617" s="332">
        <v>47.61943749851985</v>
      </c>
      <c r="K617" s="10">
        <v>9.313492225131002</v>
      </c>
      <c r="L617" s="10">
        <v>14.108594191385794</v>
      </c>
      <c r="M617" s="332">
        <v>23.422086416516798</v>
      </c>
      <c r="N617" s="10">
        <v>8.138997305458805</v>
      </c>
      <c r="O617" s="10">
        <v>57.55258760447408</v>
      </c>
      <c r="P617" s="10">
        <v>8.929659610438469</v>
      </c>
      <c r="Q617" s="10">
        <v>6.969271922899459</v>
      </c>
      <c r="R617" s="10">
        <v>27.509035120232774</v>
      </c>
      <c r="S617" s="10">
        <v>21.9671292323772</v>
      </c>
      <c r="T617" s="10">
        <v>32.463723067233346</v>
      </c>
      <c r="U617" s="10">
        <v>9.076599125280636</v>
      </c>
      <c r="V617" s="332">
        <v>172.60700298839478</v>
      </c>
      <c r="W617" s="332">
        <v>243.64852690343145</v>
      </c>
      <c r="X617" s="10">
        <v>24.695871701103858</v>
      </c>
      <c r="Y617" s="327">
        <v>268.3443986045353</v>
      </c>
    </row>
    <row r="618" spans="1:25" ht="15">
      <c r="A618" s="7">
        <v>2019</v>
      </c>
      <c r="B618" s="5" t="s">
        <v>507</v>
      </c>
      <c r="C618" s="5" t="s">
        <v>145</v>
      </c>
      <c r="D618" s="5" t="s">
        <v>155</v>
      </c>
      <c r="E618" s="5" t="s">
        <v>298</v>
      </c>
      <c r="F618" s="5" t="s">
        <v>147</v>
      </c>
      <c r="G618" s="5" t="s">
        <v>168</v>
      </c>
      <c r="H618" s="10">
        <v>69.2225126383026</v>
      </c>
      <c r="I618" s="10">
        <v>0</v>
      </c>
      <c r="J618" s="332">
        <v>69.2225126383026</v>
      </c>
      <c r="K618" s="10">
        <v>6.228584590654041</v>
      </c>
      <c r="L618" s="10">
        <v>22.77723214455865</v>
      </c>
      <c r="M618" s="332">
        <v>29.00581673521269</v>
      </c>
      <c r="N618" s="10">
        <v>5.673355084124239</v>
      </c>
      <c r="O618" s="10">
        <v>26.680765434527434</v>
      </c>
      <c r="P618" s="10">
        <v>5.633317312647609</v>
      </c>
      <c r="Q618" s="10">
        <v>4.383682595066776</v>
      </c>
      <c r="R618" s="10">
        <v>13.55250412824959</v>
      </c>
      <c r="S618" s="10">
        <v>15.947879716998784</v>
      </c>
      <c r="T618" s="10">
        <v>27.33879240669267</v>
      </c>
      <c r="U618" s="10">
        <v>5.903261001819652</v>
      </c>
      <c r="V618" s="332">
        <v>105.11355768012675</v>
      </c>
      <c r="W618" s="332">
        <v>203.34188705364204</v>
      </c>
      <c r="X618" s="10">
        <v>20.7048934846718</v>
      </c>
      <c r="Y618" s="327">
        <v>224.04678053831384</v>
      </c>
    </row>
    <row r="619" spans="1:25" ht="15">
      <c r="A619" s="7">
        <v>2019</v>
      </c>
      <c r="B619" s="5" t="s">
        <v>507</v>
      </c>
      <c r="C619" s="5" t="s">
        <v>145</v>
      </c>
      <c r="D619" s="5" t="s">
        <v>155</v>
      </c>
      <c r="E619" s="5" t="s">
        <v>299</v>
      </c>
      <c r="F619" s="5" t="s">
        <v>147</v>
      </c>
      <c r="G619" s="5" t="s">
        <v>169</v>
      </c>
      <c r="H619" s="10">
        <v>37.57145778738945</v>
      </c>
      <c r="I619" s="10">
        <v>0</v>
      </c>
      <c r="J619" s="332">
        <v>37.57145778738945</v>
      </c>
      <c r="K619" s="10">
        <v>4.960380053882435</v>
      </c>
      <c r="L619" s="10">
        <v>4.293720245861894</v>
      </c>
      <c r="M619" s="332">
        <v>9.25410029974433</v>
      </c>
      <c r="N619" s="10">
        <v>4.065371061432004</v>
      </c>
      <c r="O619" s="10">
        <v>6.73892854274637</v>
      </c>
      <c r="P619" s="10">
        <v>2.484590655997692</v>
      </c>
      <c r="Q619" s="10">
        <v>1.902938119773618</v>
      </c>
      <c r="R619" s="10">
        <v>6.725191711637803</v>
      </c>
      <c r="S619" s="10">
        <v>8.951735301862998</v>
      </c>
      <c r="T619" s="10">
        <v>18.374632395425547</v>
      </c>
      <c r="U619" s="10">
        <v>2.56528480671365</v>
      </c>
      <c r="V619" s="332">
        <v>51.808672595589684</v>
      </c>
      <c r="W619" s="332">
        <v>98.63423068272346</v>
      </c>
      <c r="X619" s="10">
        <v>10.109328626025182</v>
      </c>
      <c r="Y619" s="327">
        <v>108.74355930874864</v>
      </c>
    </row>
    <row r="620" spans="1:25" ht="15">
      <c r="A620" s="7">
        <v>2019</v>
      </c>
      <c r="B620" s="5" t="s">
        <v>507</v>
      </c>
      <c r="C620" s="5" t="s">
        <v>145</v>
      </c>
      <c r="D620" s="5" t="s">
        <v>146</v>
      </c>
      <c r="E620" s="5" t="s">
        <v>300</v>
      </c>
      <c r="F620" s="5" t="s">
        <v>147</v>
      </c>
      <c r="G620" s="5" t="s">
        <v>170</v>
      </c>
      <c r="H620" s="10">
        <v>18.73695195394081</v>
      </c>
      <c r="I620" s="10">
        <v>0.5242181155998082</v>
      </c>
      <c r="J620" s="332">
        <v>19.26117006954062</v>
      </c>
      <c r="K620" s="10">
        <v>3.782852227504128</v>
      </c>
      <c r="L620" s="10">
        <v>5.291472763783031</v>
      </c>
      <c r="M620" s="332">
        <v>9.07432499128716</v>
      </c>
      <c r="N620" s="10">
        <v>4.009360135198644</v>
      </c>
      <c r="O620" s="10">
        <v>15.486121513957752</v>
      </c>
      <c r="P620" s="10">
        <v>3.483111531654026</v>
      </c>
      <c r="Q620" s="10">
        <v>1.8489687974068372</v>
      </c>
      <c r="R620" s="10">
        <v>9.762706469739266</v>
      </c>
      <c r="S620" s="10">
        <v>11.013928170936932</v>
      </c>
      <c r="T620" s="10">
        <v>20.490416463601267</v>
      </c>
      <c r="U620" s="10">
        <v>4.352835576102504</v>
      </c>
      <c r="V620" s="332">
        <v>70.44744865859722</v>
      </c>
      <c r="W620" s="332">
        <v>98.78294371942499</v>
      </c>
      <c r="X620" s="10">
        <v>10.005029432941104</v>
      </c>
      <c r="Y620" s="327">
        <v>108.78797315236609</v>
      </c>
    </row>
    <row r="621" spans="1:25" ht="15">
      <c r="A621" s="7">
        <v>2019</v>
      </c>
      <c r="B621" s="5" t="s">
        <v>507</v>
      </c>
      <c r="C621" s="5" t="s">
        <v>145</v>
      </c>
      <c r="D621" s="5" t="s">
        <v>153</v>
      </c>
      <c r="E621" s="5" t="s">
        <v>301</v>
      </c>
      <c r="F621" s="5" t="s">
        <v>147</v>
      </c>
      <c r="G621" s="5" t="s">
        <v>171</v>
      </c>
      <c r="H621" s="10">
        <v>347.5490316275458</v>
      </c>
      <c r="I621" s="10">
        <v>0</v>
      </c>
      <c r="J621" s="332">
        <v>347.5490316275458</v>
      </c>
      <c r="K621" s="10">
        <v>31.343948529403672</v>
      </c>
      <c r="L621" s="10">
        <v>33.67174715028946</v>
      </c>
      <c r="M621" s="332">
        <v>65.01569567969314</v>
      </c>
      <c r="N621" s="10">
        <v>10.181617214891759</v>
      </c>
      <c r="O621" s="10">
        <v>45.59272367312641</v>
      </c>
      <c r="P621" s="10">
        <v>10.765760557337122</v>
      </c>
      <c r="Q621" s="10">
        <v>10.166741137084726</v>
      </c>
      <c r="R621" s="10">
        <v>23.522372564348466</v>
      </c>
      <c r="S621" s="10">
        <v>35.58729562997471</v>
      </c>
      <c r="T621" s="10">
        <v>61.65998025628037</v>
      </c>
      <c r="U621" s="10">
        <v>9.641676920061704</v>
      </c>
      <c r="V621" s="332">
        <v>207.11816795310526</v>
      </c>
      <c r="W621" s="332">
        <v>619.6828952603441</v>
      </c>
      <c r="X621" s="10">
        <v>64.30497232527384</v>
      </c>
      <c r="Y621" s="327">
        <v>683.987867585618</v>
      </c>
    </row>
    <row r="622" spans="1:25" ht="15">
      <c r="A622" s="7">
        <v>2019</v>
      </c>
      <c r="B622" s="5" t="s">
        <v>507</v>
      </c>
      <c r="C622" s="5" t="s">
        <v>145</v>
      </c>
      <c r="D622" s="5" t="s">
        <v>155</v>
      </c>
      <c r="E622" s="5" t="s">
        <v>302</v>
      </c>
      <c r="F622" s="5" t="s">
        <v>147</v>
      </c>
      <c r="G622" s="5" t="s">
        <v>172</v>
      </c>
      <c r="H622" s="10">
        <v>92.64344867064115</v>
      </c>
      <c r="I622" s="10">
        <v>2.8954082614839174</v>
      </c>
      <c r="J622" s="332">
        <v>95.53885693212507</v>
      </c>
      <c r="K622" s="10">
        <v>1.2591422978836353</v>
      </c>
      <c r="L622" s="10">
        <v>14.047430658155712</v>
      </c>
      <c r="M622" s="332">
        <v>15.306572956039346</v>
      </c>
      <c r="N622" s="10">
        <v>2.1789187912144854</v>
      </c>
      <c r="O622" s="10">
        <v>9.9754856975428</v>
      </c>
      <c r="P622" s="10">
        <v>2.6446061343539577</v>
      </c>
      <c r="Q622" s="10">
        <v>1.5016761724486563</v>
      </c>
      <c r="R622" s="10">
        <v>8.069648238904229</v>
      </c>
      <c r="S622" s="10">
        <v>9.04118333481616</v>
      </c>
      <c r="T622" s="10">
        <v>14.627364315919154</v>
      </c>
      <c r="U622" s="10">
        <v>3.0470336582788913</v>
      </c>
      <c r="V622" s="332">
        <v>51.08591634347833</v>
      </c>
      <c r="W622" s="332">
        <v>161.93134623164275</v>
      </c>
      <c r="X622" s="10">
        <v>16.880073118609044</v>
      </c>
      <c r="Y622" s="327">
        <v>178.81141935025178</v>
      </c>
    </row>
    <row r="623" spans="1:25" ht="15">
      <c r="A623" s="7">
        <v>2019</v>
      </c>
      <c r="B623" s="5" t="s">
        <v>507</v>
      </c>
      <c r="C623" s="5" t="s">
        <v>145</v>
      </c>
      <c r="D623" s="5" t="s">
        <v>146</v>
      </c>
      <c r="E623" s="5" t="s">
        <v>303</v>
      </c>
      <c r="F623" s="5" t="s">
        <v>147</v>
      </c>
      <c r="G623" s="5" t="s">
        <v>173</v>
      </c>
      <c r="H623" s="10">
        <v>32.81065390131747</v>
      </c>
      <c r="I623" s="10">
        <v>0.469131051445373</v>
      </c>
      <c r="J623" s="332">
        <v>33.279784952762846</v>
      </c>
      <c r="K623" s="10">
        <v>5.233707159159818</v>
      </c>
      <c r="L623" s="10">
        <v>11.19120287308061</v>
      </c>
      <c r="M623" s="332">
        <v>16.424910032240426</v>
      </c>
      <c r="N623" s="10">
        <v>5.6320123404793625</v>
      </c>
      <c r="O623" s="10">
        <v>27.043644510340805</v>
      </c>
      <c r="P623" s="10">
        <v>4.962051868350121</v>
      </c>
      <c r="Q623" s="10">
        <v>2.633575044976557</v>
      </c>
      <c r="R623" s="10">
        <v>13.42888485165032</v>
      </c>
      <c r="S623" s="10">
        <v>16.587054508984043</v>
      </c>
      <c r="T623" s="10">
        <v>29.72681333401955</v>
      </c>
      <c r="U623" s="10">
        <v>5.4177002499083775</v>
      </c>
      <c r="V623" s="332">
        <v>105.43173670870914</v>
      </c>
      <c r="W623" s="332">
        <v>155.1364316937124</v>
      </c>
      <c r="X623" s="10">
        <v>15.732868516392626</v>
      </c>
      <c r="Y623" s="327">
        <v>170.86930021010502</v>
      </c>
    </row>
    <row r="624" spans="1:25" ht="15">
      <c r="A624" s="7">
        <v>2019</v>
      </c>
      <c r="B624" s="5" t="s">
        <v>507</v>
      </c>
      <c r="C624" s="5" t="s">
        <v>174</v>
      </c>
      <c r="D624" s="5" t="s">
        <v>175</v>
      </c>
      <c r="E624" s="5" t="s">
        <v>304</v>
      </c>
      <c r="F624" s="5" t="s">
        <v>176</v>
      </c>
      <c r="G624" s="5" t="s">
        <v>177</v>
      </c>
      <c r="H624" s="10">
        <v>493.9336927300564</v>
      </c>
      <c r="I624" s="10">
        <v>5.587431453800127</v>
      </c>
      <c r="J624" s="332">
        <v>499.52112418385656</v>
      </c>
      <c r="K624" s="10">
        <v>88.3133009677287</v>
      </c>
      <c r="L624" s="10">
        <v>170.72418791953535</v>
      </c>
      <c r="M624" s="332">
        <v>259.03748888726403</v>
      </c>
      <c r="N624" s="10">
        <v>69.39177587289544</v>
      </c>
      <c r="O624" s="10">
        <v>427.5796886583047</v>
      </c>
      <c r="P624" s="10">
        <v>60.737297626422624</v>
      </c>
      <c r="Q624" s="10">
        <v>76.10829474304789</v>
      </c>
      <c r="R624" s="10">
        <v>143.13106936633224</v>
      </c>
      <c r="S624" s="10">
        <v>175.66579686748008</v>
      </c>
      <c r="T624" s="10">
        <v>263.6244930934284</v>
      </c>
      <c r="U624" s="10">
        <v>52.4062681053607</v>
      </c>
      <c r="V624" s="332">
        <v>1268.644684333272</v>
      </c>
      <c r="W624" s="332">
        <v>2027.2032974043925</v>
      </c>
      <c r="X624" s="10">
        <v>205.89493084496837</v>
      </c>
      <c r="Y624" s="327">
        <v>2233.098228249361</v>
      </c>
    </row>
    <row r="625" spans="1:25" ht="15">
      <c r="A625" s="7">
        <v>2019</v>
      </c>
      <c r="B625" s="5" t="s">
        <v>507</v>
      </c>
      <c r="C625" s="5" t="s">
        <v>174</v>
      </c>
      <c r="D625" s="5" t="s">
        <v>178</v>
      </c>
      <c r="E625" s="5" t="s">
        <v>305</v>
      </c>
      <c r="F625" s="5" t="s">
        <v>176</v>
      </c>
      <c r="G625" s="5" t="s">
        <v>179</v>
      </c>
      <c r="H625" s="10">
        <v>42.44155918229524</v>
      </c>
      <c r="I625" s="10">
        <v>0</v>
      </c>
      <c r="J625" s="332">
        <v>42.44155918229524</v>
      </c>
      <c r="K625" s="10">
        <v>3.0435802011440902</v>
      </c>
      <c r="L625" s="10">
        <v>19.007885021274298</v>
      </c>
      <c r="M625" s="332">
        <v>22.051465222418386</v>
      </c>
      <c r="N625" s="10">
        <v>6.851232364494706</v>
      </c>
      <c r="O625" s="10">
        <v>56.80987985400003</v>
      </c>
      <c r="P625" s="10">
        <v>7.886629039889995</v>
      </c>
      <c r="Q625" s="10">
        <v>4.993102513936308</v>
      </c>
      <c r="R625" s="10">
        <v>13.641151195598134</v>
      </c>
      <c r="S625" s="10">
        <v>23.02923957195531</v>
      </c>
      <c r="T625" s="10">
        <v>51.07920096087139</v>
      </c>
      <c r="U625" s="10">
        <v>6.125228280670238</v>
      </c>
      <c r="V625" s="332">
        <v>170.4156637814161</v>
      </c>
      <c r="W625" s="332">
        <v>234.90868818612972</v>
      </c>
      <c r="X625" s="10">
        <v>23.869353227755564</v>
      </c>
      <c r="Y625" s="327">
        <v>258.77804141388526</v>
      </c>
    </row>
    <row r="626" spans="1:25" ht="15">
      <c r="A626" s="7">
        <v>2019</v>
      </c>
      <c r="B626" s="5" t="s">
        <v>507</v>
      </c>
      <c r="C626" s="5" t="s">
        <v>174</v>
      </c>
      <c r="D626" s="5" t="s">
        <v>175</v>
      </c>
      <c r="E626" s="5" t="s">
        <v>306</v>
      </c>
      <c r="F626" s="5" t="s">
        <v>176</v>
      </c>
      <c r="G626" s="5" t="s">
        <v>180</v>
      </c>
      <c r="H626" s="10">
        <v>481.9486506244072</v>
      </c>
      <c r="I626" s="10">
        <v>5.057280733054326</v>
      </c>
      <c r="J626" s="332">
        <v>487.0059313574615</v>
      </c>
      <c r="K626" s="10">
        <v>45.47417779003978</v>
      </c>
      <c r="L626" s="10">
        <v>43.11093862525802</v>
      </c>
      <c r="M626" s="332">
        <v>88.5851164152978</v>
      </c>
      <c r="N626" s="10">
        <v>21.395816691413533</v>
      </c>
      <c r="O626" s="10">
        <v>115.50863524837462</v>
      </c>
      <c r="P626" s="10">
        <v>20.218916906785594</v>
      </c>
      <c r="Q626" s="10">
        <v>15.7270520792169</v>
      </c>
      <c r="R626" s="10">
        <v>38.08889792485059</v>
      </c>
      <c r="S626" s="10">
        <v>52.70976581884437</v>
      </c>
      <c r="T626" s="10">
        <v>69.10046661182115</v>
      </c>
      <c r="U626" s="10">
        <v>15.892575847699652</v>
      </c>
      <c r="V626" s="332">
        <v>348.6421271290064</v>
      </c>
      <c r="W626" s="332">
        <v>924.2331749017658</v>
      </c>
      <c r="X626" s="10">
        <v>96.03991979545228</v>
      </c>
      <c r="Y626" s="327">
        <v>1020.2730946972181</v>
      </c>
    </row>
    <row r="627" spans="1:25" ht="15">
      <c r="A627" s="7">
        <v>2019</v>
      </c>
      <c r="B627" s="5" t="s">
        <v>507</v>
      </c>
      <c r="C627" s="5" t="s">
        <v>174</v>
      </c>
      <c r="D627" s="5" t="s">
        <v>175</v>
      </c>
      <c r="E627" s="5" t="s">
        <v>307</v>
      </c>
      <c r="F627" s="5" t="s">
        <v>176</v>
      </c>
      <c r="G627" s="5" t="s">
        <v>181</v>
      </c>
      <c r="H627" s="10">
        <v>225.56868738945928</v>
      </c>
      <c r="I627" s="10">
        <v>2.6820672130700793</v>
      </c>
      <c r="J627" s="332">
        <v>228.25075460252935</v>
      </c>
      <c r="K627" s="10">
        <v>19.531172897869997</v>
      </c>
      <c r="L627" s="10">
        <v>49.11759713936978</v>
      </c>
      <c r="M627" s="332">
        <v>68.64877003723977</v>
      </c>
      <c r="N627" s="10">
        <v>26.33685196082566</v>
      </c>
      <c r="O627" s="10">
        <v>109.5820121955675</v>
      </c>
      <c r="P627" s="10">
        <v>26.164925717015933</v>
      </c>
      <c r="Q627" s="10">
        <v>25.73506362321307</v>
      </c>
      <c r="R627" s="10">
        <v>46.80898559161984</v>
      </c>
      <c r="S627" s="10">
        <v>62.06808887735282</v>
      </c>
      <c r="T627" s="10">
        <v>108.51769828029644</v>
      </c>
      <c r="U627" s="10">
        <v>24.150287633701826</v>
      </c>
      <c r="V627" s="332">
        <v>429.3639138795931</v>
      </c>
      <c r="W627" s="332">
        <v>726.2634385193622</v>
      </c>
      <c r="X627" s="10">
        <v>74.21905718564103</v>
      </c>
      <c r="Y627" s="327">
        <v>800.4824957050033</v>
      </c>
    </row>
    <row r="628" spans="1:25" ht="15">
      <c r="A628" s="7">
        <v>2019</v>
      </c>
      <c r="B628" s="5" t="s">
        <v>507</v>
      </c>
      <c r="C628" s="5" t="s">
        <v>174</v>
      </c>
      <c r="D628" s="5" t="s">
        <v>182</v>
      </c>
      <c r="E628" s="5" t="s">
        <v>308</v>
      </c>
      <c r="F628" s="5" t="s">
        <v>176</v>
      </c>
      <c r="G628" s="5" t="s">
        <v>183</v>
      </c>
      <c r="H628" s="10">
        <v>1.153929334470504</v>
      </c>
      <c r="I628" s="10">
        <v>0</v>
      </c>
      <c r="J628" s="332">
        <v>1.153929334470504</v>
      </c>
      <c r="K628" s="10">
        <v>0.3533825632603377</v>
      </c>
      <c r="L628" s="10">
        <v>3.3067177919300765</v>
      </c>
      <c r="M628" s="332">
        <v>3.6601003551904143</v>
      </c>
      <c r="N628" s="10">
        <v>0.8049917969904159</v>
      </c>
      <c r="O628" s="10">
        <v>8.098868824144159</v>
      </c>
      <c r="P628" s="10">
        <v>1.554372218344223</v>
      </c>
      <c r="Q628" s="10">
        <v>0.7123229824787037</v>
      </c>
      <c r="R628" s="10">
        <v>2.1969284236175395</v>
      </c>
      <c r="S628" s="10">
        <v>5.770953533868813</v>
      </c>
      <c r="T628" s="10">
        <v>15.61326594427526</v>
      </c>
      <c r="U628" s="10">
        <v>1.26358295535158</v>
      </c>
      <c r="V628" s="332">
        <v>36.0152866790707</v>
      </c>
      <c r="W628" s="332">
        <v>40.82931636873162</v>
      </c>
      <c r="X628" s="10">
        <v>4.092238229318158</v>
      </c>
      <c r="Y628" s="327">
        <v>44.921554598049774</v>
      </c>
    </row>
    <row r="629" spans="1:25" ht="15">
      <c r="A629" s="7">
        <v>2019</v>
      </c>
      <c r="B629" s="5" t="s">
        <v>507</v>
      </c>
      <c r="C629" s="5" t="s">
        <v>174</v>
      </c>
      <c r="D629" s="5" t="s">
        <v>175</v>
      </c>
      <c r="E629" s="5" t="s">
        <v>309</v>
      </c>
      <c r="F629" s="5" t="s">
        <v>176</v>
      </c>
      <c r="G629" s="5" t="s">
        <v>184</v>
      </c>
      <c r="H629" s="10">
        <v>46.041099205572586</v>
      </c>
      <c r="I629" s="10">
        <v>21.853273689590175</v>
      </c>
      <c r="J629" s="332">
        <v>67.89437289516276</v>
      </c>
      <c r="K629" s="10">
        <v>1.43075582465008</v>
      </c>
      <c r="L629" s="10">
        <v>13.988850512538924</v>
      </c>
      <c r="M629" s="332">
        <v>15.419606337189004</v>
      </c>
      <c r="N629" s="10">
        <v>6.788981017357875</v>
      </c>
      <c r="O629" s="10">
        <v>30.202798441639644</v>
      </c>
      <c r="P629" s="10">
        <v>4.201927761496241</v>
      </c>
      <c r="Q629" s="10">
        <v>3.2090768722917855</v>
      </c>
      <c r="R629" s="10">
        <v>8.376551485709504</v>
      </c>
      <c r="S629" s="10">
        <v>18.05758001904104</v>
      </c>
      <c r="T629" s="10">
        <v>37.21914150653862</v>
      </c>
      <c r="U629" s="10">
        <v>3.313072490538107</v>
      </c>
      <c r="V629" s="332">
        <v>111.36912959461282</v>
      </c>
      <c r="W629" s="332">
        <v>194.6831088269646</v>
      </c>
      <c r="X629" s="10">
        <v>20.31827954891704</v>
      </c>
      <c r="Y629" s="327">
        <v>215.00138837588165</v>
      </c>
    </row>
    <row r="630" spans="1:25" ht="15">
      <c r="A630" s="7">
        <v>2019</v>
      </c>
      <c r="B630" s="5" t="s">
        <v>507</v>
      </c>
      <c r="C630" s="5" t="s">
        <v>174</v>
      </c>
      <c r="D630" s="5" t="s">
        <v>178</v>
      </c>
      <c r="E630" s="5" t="s">
        <v>310</v>
      </c>
      <c r="F630" s="5" t="s">
        <v>176</v>
      </c>
      <c r="G630" s="5" t="s">
        <v>185</v>
      </c>
      <c r="H630" s="10">
        <v>81.54702392681295</v>
      </c>
      <c r="I630" s="10">
        <v>0</v>
      </c>
      <c r="J630" s="332">
        <v>81.54702392681295</v>
      </c>
      <c r="K630" s="10">
        <v>6.750978206595249</v>
      </c>
      <c r="L630" s="10">
        <v>32.34109435129596</v>
      </c>
      <c r="M630" s="332">
        <v>39.09207255789121</v>
      </c>
      <c r="N630" s="10">
        <v>21.178638643720248</v>
      </c>
      <c r="O630" s="10">
        <v>86.10855802792744</v>
      </c>
      <c r="P630" s="10">
        <v>12.515686050902987</v>
      </c>
      <c r="Q630" s="10">
        <v>9.328346798895115</v>
      </c>
      <c r="R630" s="10">
        <v>25.062976124963175</v>
      </c>
      <c r="S630" s="10">
        <v>39.58848940962886</v>
      </c>
      <c r="T630" s="10">
        <v>91.73593053159915</v>
      </c>
      <c r="U630" s="10">
        <v>10.14878603412541</v>
      </c>
      <c r="V630" s="332">
        <v>295.66741162176237</v>
      </c>
      <c r="W630" s="332">
        <v>416.3065081064665</v>
      </c>
      <c r="X630" s="10">
        <v>42.37319078742026</v>
      </c>
      <c r="Y630" s="327">
        <v>458.6796988938867</v>
      </c>
    </row>
    <row r="631" spans="1:25" ht="15">
      <c r="A631" s="7">
        <v>2019</v>
      </c>
      <c r="B631" s="5" t="s">
        <v>507</v>
      </c>
      <c r="C631" s="5" t="s">
        <v>174</v>
      </c>
      <c r="D631" s="5" t="s">
        <v>178</v>
      </c>
      <c r="E631" s="5" t="s">
        <v>311</v>
      </c>
      <c r="F631" s="5" t="s">
        <v>176</v>
      </c>
      <c r="G631" s="5" t="s">
        <v>186</v>
      </c>
      <c r="H631" s="10">
        <v>49.82886641514205</v>
      </c>
      <c r="I631" s="10">
        <v>0</v>
      </c>
      <c r="J631" s="332">
        <v>49.82886641514205</v>
      </c>
      <c r="K631" s="10">
        <v>2.455499362916501</v>
      </c>
      <c r="L631" s="10">
        <v>14.569979663695914</v>
      </c>
      <c r="M631" s="332">
        <v>17.025479026612416</v>
      </c>
      <c r="N631" s="10">
        <v>8.780371471814203</v>
      </c>
      <c r="O631" s="10">
        <v>28.364684794826182</v>
      </c>
      <c r="P631" s="10">
        <v>5.7437009132513515</v>
      </c>
      <c r="Q631" s="10">
        <v>3.428152019660615</v>
      </c>
      <c r="R631" s="10">
        <v>6.050808452170308</v>
      </c>
      <c r="S631" s="10">
        <v>16.27083770397494</v>
      </c>
      <c r="T631" s="10">
        <v>43.71862006468823</v>
      </c>
      <c r="U631" s="10">
        <v>4.2230808758856355</v>
      </c>
      <c r="V631" s="332">
        <v>116.58025629627147</v>
      </c>
      <c r="W631" s="332">
        <v>183.43460173802595</v>
      </c>
      <c r="X631" s="10">
        <v>18.761857850601036</v>
      </c>
      <c r="Y631" s="327">
        <v>202.196459588627</v>
      </c>
    </row>
    <row r="632" spans="1:25" ht="15">
      <c r="A632" s="7">
        <v>2019</v>
      </c>
      <c r="B632" s="5" t="s">
        <v>507</v>
      </c>
      <c r="C632" s="5" t="s">
        <v>174</v>
      </c>
      <c r="D632" s="5" t="s">
        <v>178</v>
      </c>
      <c r="E632" s="5" t="s">
        <v>312</v>
      </c>
      <c r="F632" s="5" t="s">
        <v>176</v>
      </c>
      <c r="G632" s="5" t="s">
        <v>187</v>
      </c>
      <c r="H632" s="10">
        <v>33.81992813880143</v>
      </c>
      <c r="I632" s="10">
        <v>0</v>
      </c>
      <c r="J632" s="332">
        <v>33.81992813880143</v>
      </c>
      <c r="K632" s="10">
        <v>2.6503775083864887</v>
      </c>
      <c r="L632" s="10">
        <v>18.789806937272864</v>
      </c>
      <c r="M632" s="332">
        <v>21.44018444565935</v>
      </c>
      <c r="N632" s="10">
        <v>8.452055498865795</v>
      </c>
      <c r="O632" s="10">
        <v>58.46576464461505</v>
      </c>
      <c r="P632" s="10">
        <v>7.612998310708727</v>
      </c>
      <c r="Q632" s="10">
        <v>4.520403704750495</v>
      </c>
      <c r="R632" s="10">
        <v>10.550933781404186</v>
      </c>
      <c r="S632" s="10">
        <v>25.22117625264669</v>
      </c>
      <c r="T632" s="10">
        <v>57.61601283504325</v>
      </c>
      <c r="U632" s="10">
        <v>4.951635181417975</v>
      </c>
      <c r="V632" s="332">
        <v>177.39098020945215</v>
      </c>
      <c r="W632" s="332">
        <v>232.65109279391294</v>
      </c>
      <c r="X632" s="10">
        <v>23.626185367095488</v>
      </c>
      <c r="Y632" s="327">
        <v>256.27727816100844</v>
      </c>
    </row>
    <row r="633" spans="1:25" ht="15">
      <c r="A633" s="7">
        <v>2019</v>
      </c>
      <c r="B633" s="5" t="s">
        <v>507</v>
      </c>
      <c r="C633" s="5" t="s">
        <v>174</v>
      </c>
      <c r="D633" s="5" t="s">
        <v>175</v>
      </c>
      <c r="E633" s="5" t="s">
        <v>313</v>
      </c>
      <c r="F633" s="5" t="s">
        <v>176</v>
      </c>
      <c r="G633" s="5" t="s">
        <v>188</v>
      </c>
      <c r="H633" s="10">
        <v>598.0169532510639</v>
      </c>
      <c r="I633" s="10">
        <v>0</v>
      </c>
      <c r="J633" s="332">
        <v>598.0169532510639</v>
      </c>
      <c r="K633" s="10">
        <v>24.65132091040634</v>
      </c>
      <c r="L633" s="10">
        <v>151.9582950699995</v>
      </c>
      <c r="M633" s="332">
        <v>176.60961598040586</v>
      </c>
      <c r="N633" s="10">
        <v>47.58668520933837</v>
      </c>
      <c r="O633" s="10">
        <v>324.1745736086437</v>
      </c>
      <c r="P633" s="10">
        <v>46.90194959298978</v>
      </c>
      <c r="Q633" s="10">
        <v>35.94742174156628</v>
      </c>
      <c r="R633" s="10">
        <v>78.37169678948551</v>
      </c>
      <c r="S633" s="10">
        <v>158.2655967927945</v>
      </c>
      <c r="T633" s="10">
        <v>370.7550124059306</v>
      </c>
      <c r="U633" s="10">
        <v>33.82707352579799</v>
      </c>
      <c r="V633" s="332">
        <v>1095.8300096665466</v>
      </c>
      <c r="W633" s="332">
        <v>1870.4565788980162</v>
      </c>
      <c r="X633" s="10">
        <v>191.69772487627245</v>
      </c>
      <c r="Y633" s="327">
        <v>2062.1543037742886</v>
      </c>
    </row>
    <row r="634" spans="1:25" ht="15.75" thickBot="1">
      <c r="A634" s="11">
        <v>2019</v>
      </c>
      <c r="B634" s="6" t="s">
        <v>507</v>
      </c>
      <c r="C634" s="6" t="s">
        <v>174</v>
      </c>
      <c r="D634" s="6" t="s">
        <v>182</v>
      </c>
      <c r="E634" s="6" t="s">
        <v>314</v>
      </c>
      <c r="F634" s="6" t="s">
        <v>176</v>
      </c>
      <c r="G634" s="6" t="s">
        <v>189</v>
      </c>
      <c r="H634" s="12">
        <v>8.778521266579386</v>
      </c>
      <c r="I634" s="12">
        <v>0.1671788584935659</v>
      </c>
      <c r="J634" s="347">
        <v>8.945700125072952</v>
      </c>
      <c r="K634" s="12">
        <v>0.7156674914276233</v>
      </c>
      <c r="L634" s="12">
        <v>5.307009932515828</v>
      </c>
      <c r="M634" s="347">
        <v>6.022677423943451</v>
      </c>
      <c r="N634" s="12">
        <v>1.647522797216008</v>
      </c>
      <c r="O634" s="12">
        <v>11.43075208075759</v>
      </c>
      <c r="P634" s="12">
        <v>8.295158504603362</v>
      </c>
      <c r="Q634" s="12">
        <v>0.6322305978358714</v>
      </c>
      <c r="R634" s="12">
        <v>2.529739957258531</v>
      </c>
      <c r="S634" s="12">
        <v>9.395362271345912</v>
      </c>
      <c r="T634" s="12">
        <v>16.37587315114665</v>
      </c>
      <c r="U634" s="12">
        <v>1.5607796374874516</v>
      </c>
      <c r="V634" s="347">
        <v>51.86741899765138</v>
      </c>
      <c r="W634" s="347">
        <v>66.83579654666778</v>
      </c>
      <c r="X634" s="12">
        <v>6.748970007589157</v>
      </c>
      <c r="Y634" s="328">
        <v>73.58476655425693</v>
      </c>
    </row>
    <row r="635" spans="1:25" ht="15.75" thickBot="1">
      <c r="A635" s="352">
        <v>2020</v>
      </c>
      <c r="B635" s="353" t="s">
        <v>507</v>
      </c>
      <c r="C635" s="353"/>
      <c r="D635" s="353"/>
      <c r="E635" s="353"/>
      <c r="F635" s="353"/>
      <c r="G635" s="353" t="s">
        <v>508</v>
      </c>
      <c r="H635" s="354">
        <v>7034.3515207003375</v>
      </c>
      <c r="I635" s="354">
        <v>2605.4572004804145</v>
      </c>
      <c r="J635" s="354">
        <v>9639.808721180752</v>
      </c>
      <c r="K635" s="354">
        <v>18098.016735487035</v>
      </c>
      <c r="L635" s="354">
        <v>6806.873939197523</v>
      </c>
      <c r="M635" s="354">
        <v>24904.89067468456</v>
      </c>
      <c r="N635" s="354">
        <v>5251.50558982867</v>
      </c>
      <c r="O635" s="354">
        <v>18507.485379662503</v>
      </c>
      <c r="P635" s="354">
        <v>3614.6543169240263</v>
      </c>
      <c r="Q635" s="354">
        <v>6822.96465526958</v>
      </c>
      <c r="R635" s="354">
        <v>11762.549249953294</v>
      </c>
      <c r="S635" s="354">
        <v>11049.991624880293</v>
      </c>
      <c r="T635" s="354">
        <v>15014.41181303405</v>
      </c>
      <c r="U635" s="354">
        <v>2965.5926589842306</v>
      </c>
      <c r="V635" s="354">
        <v>74989.15528853664</v>
      </c>
      <c r="W635" s="354">
        <v>109533.85468440196</v>
      </c>
      <c r="X635" s="354">
        <v>10950.139318705125</v>
      </c>
      <c r="Y635" s="355">
        <v>120975.50157848449</v>
      </c>
    </row>
    <row r="636" spans="1:25" ht="15">
      <c r="A636" s="8">
        <v>2020</v>
      </c>
      <c r="B636" s="4" t="s">
        <v>507</v>
      </c>
      <c r="C636" s="4" t="s">
        <v>22</v>
      </c>
      <c r="D636" s="4" t="s">
        <v>23</v>
      </c>
      <c r="E636" s="4" t="s">
        <v>190</v>
      </c>
      <c r="F636" s="4" t="s">
        <v>24</v>
      </c>
      <c r="G636" s="4" t="s">
        <v>25</v>
      </c>
      <c r="H636" s="9">
        <v>114.06299650143389</v>
      </c>
      <c r="I636" s="9">
        <v>3.6073111994481803</v>
      </c>
      <c r="J636" s="330">
        <v>117.67030770088206</v>
      </c>
      <c r="K636" s="9">
        <v>6417.672251926336</v>
      </c>
      <c r="L636" s="9">
        <v>3123.06846463373</v>
      </c>
      <c r="M636" s="330">
        <v>9540.740716560065</v>
      </c>
      <c r="N636" s="9">
        <v>2583.689694481734</v>
      </c>
      <c r="O636" s="9">
        <v>9289.948174540226</v>
      </c>
      <c r="P636" s="9">
        <v>1645.201745598997</v>
      </c>
      <c r="Q636" s="9">
        <v>3259.697663947444</v>
      </c>
      <c r="R636" s="9">
        <v>6257.304977059687</v>
      </c>
      <c r="S636" s="9">
        <v>5205.223725708887</v>
      </c>
      <c r="T636" s="9">
        <v>7512.533070204331</v>
      </c>
      <c r="U636" s="9">
        <v>1440.6323151724162</v>
      </c>
      <c r="V636" s="330">
        <v>37194.23136671372</v>
      </c>
      <c r="W636" s="330">
        <v>46852.642390974666</v>
      </c>
      <c r="X636" s="9">
        <v>4601.954906735707</v>
      </c>
      <c r="Y636" s="326">
        <v>51454.597297710374</v>
      </c>
    </row>
    <row r="637" spans="1:25" ht="15">
      <c r="A637" s="7">
        <v>2020</v>
      </c>
      <c r="B637" s="5" t="s">
        <v>507</v>
      </c>
      <c r="C637" s="5" t="s">
        <v>22</v>
      </c>
      <c r="D637" s="5" t="s">
        <v>26</v>
      </c>
      <c r="E637" s="5" t="s">
        <v>191</v>
      </c>
      <c r="F637" s="5" t="s">
        <v>24</v>
      </c>
      <c r="G637" s="5" t="s">
        <v>27</v>
      </c>
      <c r="H637" s="10">
        <v>69.53513175720308</v>
      </c>
      <c r="I637" s="10">
        <v>4.110514194349458</v>
      </c>
      <c r="J637" s="332">
        <v>73.64564595155254</v>
      </c>
      <c r="K637" s="10">
        <v>300.89735919553044</v>
      </c>
      <c r="L637" s="10">
        <v>84.04821757940019</v>
      </c>
      <c r="M637" s="332">
        <v>384.9455767749306</v>
      </c>
      <c r="N637" s="10">
        <v>41.644987299228895</v>
      </c>
      <c r="O637" s="10">
        <v>126.77974588911853</v>
      </c>
      <c r="P637" s="10">
        <v>16.728561503534973</v>
      </c>
      <c r="Q637" s="10">
        <v>25.188917078063266</v>
      </c>
      <c r="R637" s="10">
        <v>50.83946234317926</v>
      </c>
      <c r="S637" s="10">
        <v>65.77378940345315</v>
      </c>
      <c r="T637" s="10">
        <v>52.6651453805296</v>
      </c>
      <c r="U637" s="10">
        <v>16.281161937710458</v>
      </c>
      <c r="V637" s="332">
        <v>395.9017708348182</v>
      </c>
      <c r="W637" s="332">
        <v>854.4929935613013</v>
      </c>
      <c r="X637" s="10">
        <v>83.70674445618187</v>
      </c>
      <c r="Y637" s="327">
        <v>938.1997380174832</v>
      </c>
    </row>
    <row r="638" spans="1:25" ht="15">
      <c r="A638" s="7">
        <v>2020</v>
      </c>
      <c r="B638" s="5" t="s">
        <v>507</v>
      </c>
      <c r="C638" s="5" t="s">
        <v>22</v>
      </c>
      <c r="D638" s="5" t="s">
        <v>26</v>
      </c>
      <c r="E638" s="5" t="s">
        <v>192</v>
      </c>
      <c r="F638" s="5" t="s">
        <v>24</v>
      </c>
      <c r="G638" s="5" t="s">
        <v>28</v>
      </c>
      <c r="H638" s="10">
        <v>27.361868251246847</v>
      </c>
      <c r="I638" s="10">
        <v>0.9016417871769524</v>
      </c>
      <c r="J638" s="332">
        <v>28.2635100384238</v>
      </c>
      <c r="K638" s="10">
        <v>534.1097421861278</v>
      </c>
      <c r="L638" s="10">
        <v>325.33934668612704</v>
      </c>
      <c r="M638" s="332">
        <v>859.4490888722548</v>
      </c>
      <c r="N638" s="10">
        <v>181.89689998766838</v>
      </c>
      <c r="O638" s="10">
        <v>1045.313930702026</v>
      </c>
      <c r="P638" s="10">
        <v>219.26939268677134</v>
      </c>
      <c r="Q638" s="10">
        <v>400.7882968941831</v>
      </c>
      <c r="R638" s="10">
        <v>599.3423498411905</v>
      </c>
      <c r="S638" s="10">
        <v>565.3703024836643</v>
      </c>
      <c r="T638" s="10">
        <v>659.5214512509909</v>
      </c>
      <c r="U638" s="10">
        <v>204.16692829077434</v>
      </c>
      <c r="V638" s="332">
        <v>3875.6695521372685</v>
      </c>
      <c r="W638" s="332">
        <v>4763.382151047947</v>
      </c>
      <c r="X638" s="10">
        <v>467.37956054802174</v>
      </c>
      <c r="Y638" s="327">
        <v>5230.761711595969</v>
      </c>
    </row>
    <row r="639" spans="1:25" ht="15">
      <c r="A639" s="7">
        <v>2020</v>
      </c>
      <c r="B639" s="5" t="s">
        <v>507</v>
      </c>
      <c r="C639" s="5" t="s">
        <v>22</v>
      </c>
      <c r="D639" s="5" t="s">
        <v>29</v>
      </c>
      <c r="E639" s="5" t="s">
        <v>193</v>
      </c>
      <c r="F639" s="5" t="s">
        <v>24</v>
      </c>
      <c r="G639" s="5" t="s">
        <v>30</v>
      </c>
      <c r="H639" s="10">
        <v>44.18367695944865</v>
      </c>
      <c r="I639" s="10">
        <v>1.3721064181835156</v>
      </c>
      <c r="J639" s="332">
        <v>45.55578337763216</v>
      </c>
      <c r="K639" s="10">
        <v>222.6762969558505</v>
      </c>
      <c r="L639" s="10">
        <v>47.963196139753094</v>
      </c>
      <c r="M639" s="332">
        <v>270.6394930956036</v>
      </c>
      <c r="N639" s="10">
        <v>36.887251875418876</v>
      </c>
      <c r="O639" s="10">
        <v>154.9472230540313</v>
      </c>
      <c r="P639" s="10">
        <v>41.04211150626927</v>
      </c>
      <c r="Q639" s="10">
        <v>62.38540566188192</v>
      </c>
      <c r="R639" s="10">
        <v>101.36961736114974</v>
      </c>
      <c r="S639" s="10">
        <v>96.7945563004035</v>
      </c>
      <c r="T639" s="10">
        <v>101.53300228507048</v>
      </c>
      <c r="U639" s="10">
        <v>24.440913874136637</v>
      </c>
      <c r="V639" s="332">
        <v>619.4000819183617</v>
      </c>
      <c r="W639" s="332">
        <v>935.5953583915974</v>
      </c>
      <c r="X639" s="10">
        <v>91.59190935721803</v>
      </c>
      <c r="Y639" s="327">
        <v>1027.1872677488154</v>
      </c>
    </row>
    <row r="640" spans="1:25" ht="15">
      <c r="A640" s="7">
        <v>2020</v>
      </c>
      <c r="B640" s="5" t="s">
        <v>507</v>
      </c>
      <c r="C640" s="5" t="s">
        <v>22</v>
      </c>
      <c r="D640" s="5" t="s">
        <v>26</v>
      </c>
      <c r="E640" s="5" t="s">
        <v>194</v>
      </c>
      <c r="F640" s="5" t="s">
        <v>24</v>
      </c>
      <c r="G640" s="5" t="s">
        <v>31</v>
      </c>
      <c r="H640" s="10">
        <v>6.570278970519154</v>
      </c>
      <c r="I640" s="10">
        <v>0.22705913952478957</v>
      </c>
      <c r="J640" s="332">
        <v>6.797338110043944</v>
      </c>
      <c r="K640" s="10">
        <v>401.8491981382646</v>
      </c>
      <c r="L640" s="10">
        <v>119.73609790598057</v>
      </c>
      <c r="M640" s="332">
        <v>521.5852960442452</v>
      </c>
      <c r="N640" s="10">
        <v>40.60524975390415</v>
      </c>
      <c r="O640" s="10">
        <v>165.43552615571502</v>
      </c>
      <c r="P640" s="10">
        <v>43.76016091359487</v>
      </c>
      <c r="Q640" s="10">
        <v>63.08135922626308</v>
      </c>
      <c r="R640" s="10">
        <v>116.10766391560145</v>
      </c>
      <c r="S640" s="10">
        <v>93.12685884910783</v>
      </c>
      <c r="T640" s="10">
        <v>71.74637375188321</v>
      </c>
      <c r="U640" s="10">
        <v>27.648748640866035</v>
      </c>
      <c r="V640" s="332">
        <v>621.5119412069357</v>
      </c>
      <c r="W640" s="332">
        <v>1149.894575361225</v>
      </c>
      <c r="X640" s="10">
        <v>110.3555045089097</v>
      </c>
      <c r="Y640" s="327">
        <v>1260.2500798701346</v>
      </c>
    </row>
    <row r="641" spans="1:25" ht="15">
      <c r="A641" s="7">
        <v>2020</v>
      </c>
      <c r="B641" s="5" t="s">
        <v>507</v>
      </c>
      <c r="C641" s="5" t="s">
        <v>22</v>
      </c>
      <c r="D641" s="5" t="s">
        <v>29</v>
      </c>
      <c r="E641" s="5" t="s">
        <v>195</v>
      </c>
      <c r="F641" s="5" t="s">
        <v>24</v>
      </c>
      <c r="G641" s="5" t="s">
        <v>32</v>
      </c>
      <c r="H641" s="10">
        <v>10.31407568583351</v>
      </c>
      <c r="I641" s="10">
        <v>0</v>
      </c>
      <c r="J641" s="332">
        <v>10.31407568583351</v>
      </c>
      <c r="K641" s="10">
        <v>1476.7724243789633</v>
      </c>
      <c r="L641" s="10">
        <v>339.85814080523505</v>
      </c>
      <c r="M641" s="332">
        <v>1816.6305651841983</v>
      </c>
      <c r="N641" s="10">
        <v>267.7287107332886</v>
      </c>
      <c r="O641" s="10">
        <v>1222.288778310797</v>
      </c>
      <c r="P641" s="10">
        <v>296.8267089260204</v>
      </c>
      <c r="Q641" s="10">
        <v>474.97276473672775</v>
      </c>
      <c r="R641" s="10">
        <v>1145.454780839632</v>
      </c>
      <c r="S641" s="10">
        <v>718.4853487546037</v>
      </c>
      <c r="T641" s="10">
        <v>849.5293223879651</v>
      </c>
      <c r="U641" s="10">
        <v>233.14553001219332</v>
      </c>
      <c r="V641" s="332">
        <v>5208.431944701228</v>
      </c>
      <c r="W641" s="332">
        <v>7035.37658557126</v>
      </c>
      <c r="X641" s="10">
        <v>683.6880316463028</v>
      </c>
      <c r="Y641" s="327">
        <v>7719.064617217563</v>
      </c>
    </row>
    <row r="642" spans="1:25" ht="15">
      <c r="A642" s="7">
        <v>2020</v>
      </c>
      <c r="B642" s="5" t="s">
        <v>507</v>
      </c>
      <c r="C642" s="5" t="s">
        <v>22</v>
      </c>
      <c r="D642" s="5" t="s">
        <v>26</v>
      </c>
      <c r="E642" s="5" t="s">
        <v>196</v>
      </c>
      <c r="F642" s="5" t="s">
        <v>24</v>
      </c>
      <c r="G642" s="5" t="s">
        <v>33</v>
      </c>
      <c r="H642" s="10">
        <v>56.46092956961557</v>
      </c>
      <c r="I642" s="10">
        <v>104.92472603132647</v>
      </c>
      <c r="J642" s="332">
        <v>161.38565560094204</v>
      </c>
      <c r="K642" s="10">
        <v>1119.2860496621454</v>
      </c>
      <c r="L642" s="10">
        <v>141.0476907849146</v>
      </c>
      <c r="M642" s="332">
        <v>1260.3337404470599</v>
      </c>
      <c r="N642" s="10">
        <v>77.40407613661262</v>
      </c>
      <c r="O642" s="10">
        <v>185.20404985607613</v>
      </c>
      <c r="P642" s="10">
        <v>22.709961420058722</v>
      </c>
      <c r="Q642" s="10">
        <v>41.45909732232757</v>
      </c>
      <c r="R642" s="10">
        <v>72.74453171631319</v>
      </c>
      <c r="S642" s="10">
        <v>124.8394071106984</v>
      </c>
      <c r="T642" s="10">
        <v>81.45148970036036</v>
      </c>
      <c r="U642" s="10">
        <v>18.762866780384257</v>
      </c>
      <c r="V642" s="332">
        <v>624.5754800428313</v>
      </c>
      <c r="W642" s="332">
        <v>2046.2948760908332</v>
      </c>
      <c r="X642" s="10">
        <v>200.30891445599167</v>
      </c>
      <c r="Y642" s="327">
        <v>2246.6037905468247</v>
      </c>
    </row>
    <row r="643" spans="1:25" ht="15">
      <c r="A643" s="7">
        <v>2020</v>
      </c>
      <c r="B643" s="5" t="s">
        <v>507</v>
      </c>
      <c r="C643" s="5" t="s">
        <v>22</v>
      </c>
      <c r="D643" s="5" t="s">
        <v>29</v>
      </c>
      <c r="E643" s="5" t="s">
        <v>197</v>
      </c>
      <c r="F643" s="5" t="s">
        <v>24</v>
      </c>
      <c r="G643" s="5" t="s">
        <v>34</v>
      </c>
      <c r="H643" s="10">
        <v>0.5066581258303846</v>
      </c>
      <c r="I643" s="10">
        <v>0</v>
      </c>
      <c r="J643" s="332">
        <v>0.5066581258303846</v>
      </c>
      <c r="K643" s="10">
        <v>2049.751457209334</v>
      </c>
      <c r="L643" s="10">
        <v>396.4907069160262</v>
      </c>
      <c r="M643" s="332">
        <v>2446.2421641253604</v>
      </c>
      <c r="N643" s="10">
        <v>275.7528058281662</v>
      </c>
      <c r="O643" s="10">
        <v>1079.6379416235716</v>
      </c>
      <c r="P643" s="10">
        <v>229.7517146791565</v>
      </c>
      <c r="Q643" s="10">
        <v>387.7137242867122</v>
      </c>
      <c r="R643" s="10">
        <v>605.5469160963557</v>
      </c>
      <c r="S643" s="10">
        <v>599.058303806482</v>
      </c>
      <c r="T643" s="10">
        <v>538.706608003908</v>
      </c>
      <c r="U643" s="10">
        <v>163.20070326490065</v>
      </c>
      <c r="V643" s="332">
        <v>3879.368717589253</v>
      </c>
      <c r="W643" s="332">
        <v>6326.117539840444</v>
      </c>
      <c r="X643" s="10">
        <v>611.268131410064</v>
      </c>
      <c r="Y643" s="327">
        <v>6937.385671250508</v>
      </c>
    </row>
    <row r="644" spans="1:25" ht="15">
      <c r="A644" s="7">
        <v>2020</v>
      </c>
      <c r="B644" s="5" t="s">
        <v>507</v>
      </c>
      <c r="C644" s="5" t="s">
        <v>22</v>
      </c>
      <c r="D644" s="5" t="s">
        <v>29</v>
      </c>
      <c r="E644" s="5" t="s">
        <v>198</v>
      </c>
      <c r="F644" s="5" t="s">
        <v>24</v>
      </c>
      <c r="G644" s="5" t="s">
        <v>35</v>
      </c>
      <c r="H644" s="10">
        <v>4.834401351931189</v>
      </c>
      <c r="I644" s="10">
        <v>0</v>
      </c>
      <c r="J644" s="332">
        <v>4.834401351931189</v>
      </c>
      <c r="K644" s="10">
        <v>724.1355256827219</v>
      </c>
      <c r="L644" s="10">
        <v>111.41806414716659</v>
      </c>
      <c r="M644" s="332">
        <v>835.5535898298884</v>
      </c>
      <c r="N644" s="10">
        <v>74.65402436489111</v>
      </c>
      <c r="O644" s="10">
        <v>162.46240919994958</v>
      </c>
      <c r="P644" s="10">
        <v>51.707500653155655</v>
      </c>
      <c r="Q644" s="10">
        <v>69.04162282523811</v>
      </c>
      <c r="R644" s="10">
        <v>128.7232643931901</v>
      </c>
      <c r="S644" s="10">
        <v>126.23893926956215</v>
      </c>
      <c r="T644" s="10">
        <v>80.28689656717822</v>
      </c>
      <c r="U644" s="10">
        <v>27.6841237515853</v>
      </c>
      <c r="V644" s="332">
        <v>720.7987810247503</v>
      </c>
      <c r="W644" s="332">
        <v>1561.1867722065697</v>
      </c>
      <c r="X644" s="10">
        <v>149.00917894557438</v>
      </c>
      <c r="Y644" s="327">
        <v>1710.195951152144</v>
      </c>
    </row>
    <row r="645" spans="1:25" ht="15">
      <c r="A645" s="7">
        <v>2020</v>
      </c>
      <c r="B645" s="5" t="s">
        <v>507</v>
      </c>
      <c r="C645" s="5" t="s">
        <v>22</v>
      </c>
      <c r="D645" s="5" t="s">
        <v>29</v>
      </c>
      <c r="E645" s="5" t="s">
        <v>199</v>
      </c>
      <c r="F645" s="5" t="s">
        <v>24</v>
      </c>
      <c r="G645" s="5" t="s">
        <v>36</v>
      </c>
      <c r="H645" s="10">
        <v>5.633900113893509</v>
      </c>
      <c r="I645" s="10">
        <v>0</v>
      </c>
      <c r="J645" s="332">
        <v>5.633900113893509</v>
      </c>
      <c r="K645" s="10">
        <v>852.9437724447932</v>
      </c>
      <c r="L645" s="10">
        <v>129.96025122620543</v>
      </c>
      <c r="M645" s="332">
        <v>982.9040236709986</v>
      </c>
      <c r="N645" s="10">
        <v>99.53292780757576</v>
      </c>
      <c r="O645" s="10">
        <v>423.23932320047123</v>
      </c>
      <c r="P645" s="10">
        <v>74.14792767695633</v>
      </c>
      <c r="Q645" s="10">
        <v>119.78492721852314</v>
      </c>
      <c r="R645" s="10">
        <v>311.8733673595459</v>
      </c>
      <c r="S645" s="10">
        <v>229.96763978065667</v>
      </c>
      <c r="T645" s="10">
        <v>301.84769648122244</v>
      </c>
      <c r="U645" s="10">
        <v>54.41827598375003</v>
      </c>
      <c r="V645" s="332">
        <v>1614.8120855087013</v>
      </c>
      <c r="W645" s="332">
        <v>2603.3500092935933</v>
      </c>
      <c r="X645" s="10">
        <v>251.5183531640361</v>
      </c>
      <c r="Y645" s="327">
        <v>2854.8683624576292</v>
      </c>
    </row>
    <row r="646" spans="1:25" ht="15">
      <c r="A646" s="7">
        <v>2020</v>
      </c>
      <c r="B646" s="5" t="s">
        <v>507</v>
      </c>
      <c r="C646" s="5" t="s">
        <v>37</v>
      </c>
      <c r="D646" s="5" t="s">
        <v>38</v>
      </c>
      <c r="E646" s="5" t="s">
        <v>200</v>
      </c>
      <c r="F646" s="5" t="s">
        <v>39</v>
      </c>
      <c r="G646" s="5" t="s">
        <v>40</v>
      </c>
      <c r="H646" s="10">
        <v>30.610729973313195</v>
      </c>
      <c r="I646" s="10">
        <v>27.736284996897844</v>
      </c>
      <c r="J646" s="332">
        <v>58.347014970211035</v>
      </c>
      <c r="K646" s="10">
        <v>2.437324964779119</v>
      </c>
      <c r="L646" s="10">
        <v>16.04334763554705</v>
      </c>
      <c r="M646" s="332">
        <v>18.48067260032617</v>
      </c>
      <c r="N646" s="10">
        <v>9.609909316271109</v>
      </c>
      <c r="O646" s="10">
        <v>66.1363871906076</v>
      </c>
      <c r="P646" s="10">
        <v>11.701784559112534</v>
      </c>
      <c r="Q646" s="10">
        <v>23.264541963509895</v>
      </c>
      <c r="R646" s="10">
        <v>14.021516752168989</v>
      </c>
      <c r="S646" s="10">
        <v>34.918718487580946</v>
      </c>
      <c r="T646" s="10">
        <v>59.2971682730881</v>
      </c>
      <c r="U646" s="10">
        <v>7.231727372140794</v>
      </c>
      <c r="V646" s="332">
        <v>226.18175391448</v>
      </c>
      <c r="W646" s="332">
        <v>303.0094414850172</v>
      </c>
      <c r="X646" s="10">
        <v>31.893295397902268</v>
      </c>
      <c r="Y646" s="327">
        <v>334.90273688291944</v>
      </c>
    </row>
    <row r="647" spans="1:25" ht="15">
      <c r="A647" s="7">
        <v>2020</v>
      </c>
      <c r="B647" s="5" t="s">
        <v>507</v>
      </c>
      <c r="C647" s="5" t="s">
        <v>37</v>
      </c>
      <c r="D647" s="5" t="s">
        <v>38</v>
      </c>
      <c r="E647" s="5" t="s">
        <v>201</v>
      </c>
      <c r="F647" s="5" t="s">
        <v>39</v>
      </c>
      <c r="G647" s="5" t="s">
        <v>41</v>
      </c>
      <c r="H647" s="10">
        <v>26.23365684825628</v>
      </c>
      <c r="I647" s="10">
        <v>400.7889980864144</v>
      </c>
      <c r="J647" s="332">
        <v>427.02265493467064</v>
      </c>
      <c r="K647" s="10">
        <v>16.93344322434063</v>
      </c>
      <c r="L647" s="10">
        <v>37.061333505684225</v>
      </c>
      <c r="M647" s="332">
        <v>53.99477673002485</v>
      </c>
      <c r="N647" s="10">
        <v>39.26142477977482</v>
      </c>
      <c r="O647" s="10">
        <v>192.14313678450856</v>
      </c>
      <c r="P647" s="10">
        <v>32.55401764679306</v>
      </c>
      <c r="Q647" s="10">
        <v>59.34786217584936</v>
      </c>
      <c r="R647" s="10">
        <v>57.57229743840316</v>
      </c>
      <c r="S647" s="10">
        <v>126.8186886764498</v>
      </c>
      <c r="T647" s="10">
        <v>172.4597158334589</v>
      </c>
      <c r="U647" s="10">
        <v>17.686567619298167</v>
      </c>
      <c r="V647" s="332">
        <v>697.8437109545358</v>
      </c>
      <c r="W647" s="332">
        <v>1178.8611426192315</v>
      </c>
      <c r="X647" s="10">
        <v>137.24907825573052</v>
      </c>
      <c r="Y647" s="327">
        <v>1316.1102208749621</v>
      </c>
    </row>
    <row r="648" spans="1:25" ht="15">
      <c r="A648" s="7">
        <v>2020</v>
      </c>
      <c r="B648" s="5" t="s">
        <v>507</v>
      </c>
      <c r="C648" s="5" t="s">
        <v>37</v>
      </c>
      <c r="D648" s="5" t="s">
        <v>38</v>
      </c>
      <c r="E648" s="5" t="s">
        <v>202</v>
      </c>
      <c r="F648" s="5" t="s">
        <v>39</v>
      </c>
      <c r="G648" s="5" t="s">
        <v>42</v>
      </c>
      <c r="H648" s="10">
        <v>18.716374764958342</v>
      </c>
      <c r="I648" s="10">
        <v>274.13373785714595</v>
      </c>
      <c r="J648" s="332">
        <v>292.8501126221043</v>
      </c>
      <c r="K648" s="10">
        <v>2.2551087785030473</v>
      </c>
      <c r="L648" s="10">
        <v>21.56607964160265</v>
      </c>
      <c r="M648" s="332">
        <v>23.821188420105695</v>
      </c>
      <c r="N648" s="10">
        <v>13.80901291354026</v>
      </c>
      <c r="O648" s="10">
        <v>84.54796720436855</v>
      </c>
      <c r="P648" s="10">
        <v>16.275103579897618</v>
      </c>
      <c r="Q648" s="10">
        <v>31.978644500002687</v>
      </c>
      <c r="R648" s="10">
        <v>21.295013269352125</v>
      </c>
      <c r="S648" s="10">
        <v>64.68614456141951</v>
      </c>
      <c r="T648" s="10">
        <v>72.23146716075452</v>
      </c>
      <c r="U648" s="10">
        <v>8.86338220353941</v>
      </c>
      <c r="V648" s="332">
        <v>313.68673539287465</v>
      </c>
      <c r="W648" s="332">
        <v>630.3580364350846</v>
      </c>
      <c r="X648" s="10">
        <v>76.25956813741857</v>
      </c>
      <c r="Y648" s="327">
        <v>706.6176045725032</v>
      </c>
    </row>
    <row r="649" spans="1:25" ht="15">
      <c r="A649" s="7">
        <v>2020</v>
      </c>
      <c r="B649" s="5" t="s">
        <v>507</v>
      </c>
      <c r="C649" s="5" t="s">
        <v>37</v>
      </c>
      <c r="D649" s="5" t="s">
        <v>38</v>
      </c>
      <c r="E649" s="5" t="s">
        <v>203</v>
      </c>
      <c r="F649" s="5" t="s">
        <v>39</v>
      </c>
      <c r="G649" s="5" t="s">
        <v>43</v>
      </c>
      <c r="H649" s="10">
        <v>36.82563167610047</v>
      </c>
      <c r="I649" s="10">
        <v>26.192340954787852</v>
      </c>
      <c r="J649" s="332">
        <v>63.01797263088832</v>
      </c>
      <c r="K649" s="10">
        <v>7.9205034240876016</v>
      </c>
      <c r="L649" s="10">
        <v>6.202946318861202</v>
      </c>
      <c r="M649" s="332">
        <v>14.123449742948804</v>
      </c>
      <c r="N649" s="10">
        <v>7.043650612976149</v>
      </c>
      <c r="O649" s="10">
        <v>38.20785826507137</v>
      </c>
      <c r="P649" s="10">
        <v>7.774855219235631</v>
      </c>
      <c r="Q649" s="10">
        <v>16.349352888718606</v>
      </c>
      <c r="R649" s="10">
        <v>11.680542099918126</v>
      </c>
      <c r="S649" s="10">
        <v>22.3316299725745</v>
      </c>
      <c r="T649" s="10">
        <v>38.568909767337026</v>
      </c>
      <c r="U649" s="10">
        <v>4.874833353865551</v>
      </c>
      <c r="V649" s="332">
        <v>146.83163217969695</v>
      </c>
      <c r="W649" s="332">
        <v>223.97305455353407</v>
      </c>
      <c r="X649" s="10">
        <v>23.995231433765653</v>
      </c>
      <c r="Y649" s="327">
        <v>247.96828598729974</v>
      </c>
    </row>
    <row r="650" spans="1:25" ht="15">
      <c r="A650" s="7">
        <v>2020</v>
      </c>
      <c r="B650" s="5" t="s">
        <v>507</v>
      </c>
      <c r="C650" s="5" t="s">
        <v>37</v>
      </c>
      <c r="D650" s="5" t="s">
        <v>38</v>
      </c>
      <c r="E650" s="5" t="s">
        <v>204</v>
      </c>
      <c r="F650" s="5" t="s">
        <v>39</v>
      </c>
      <c r="G650" s="5" t="s">
        <v>44</v>
      </c>
      <c r="H650" s="10">
        <v>16.556279611480146</v>
      </c>
      <c r="I650" s="10">
        <v>21.117907130283523</v>
      </c>
      <c r="J650" s="332">
        <v>37.67418674176367</v>
      </c>
      <c r="K650" s="10">
        <v>3.2118592078156256</v>
      </c>
      <c r="L650" s="10">
        <v>11.255097202917021</v>
      </c>
      <c r="M650" s="332">
        <v>14.466956410732646</v>
      </c>
      <c r="N650" s="10">
        <v>8.45661983735477</v>
      </c>
      <c r="O650" s="10">
        <v>34.74682068343234</v>
      </c>
      <c r="P650" s="10">
        <v>10.780255614486787</v>
      </c>
      <c r="Q650" s="10">
        <v>18.753259189693257</v>
      </c>
      <c r="R650" s="10">
        <v>14.404398047069803</v>
      </c>
      <c r="S650" s="10">
        <v>27.347001393182726</v>
      </c>
      <c r="T650" s="10">
        <v>62.25832796955327</v>
      </c>
      <c r="U650" s="10">
        <v>6.265758341229154</v>
      </c>
      <c r="V650" s="332">
        <v>183.0124410760021</v>
      </c>
      <c r="W650" s="332">
        <v>235.1535842284984</v>
      </c>
      <c r="X650" s="10">
        <v>24.53362668768838</v>
      </c>
      <c r="Y650" s="327">
        <v>259.68721091618676</v>
      </c>
    </row>
    <row r="651" spans="1:25" ht="15">
      <c r="A651" s="7">
        <v>2020</v>
      </c>
      <c r="B651" s="5" t="s">
        <v>507</v>
      </c>
      <c r="C651" s="5" t="s">
        <v>37</v>
      </c>
      <c r="D651" s="5" t="s">
        <v>38</v>
      </c>
      <c r="E651" s="5" t="s">
        <v>205</v>
      </c>
      <c r="F651" s="5" t="s">
        <v>39</v>
      </c>
      <c r="G651" s="5" t="s">
        <v>45</v>
      </c>
      <c r="H651" s="10">
        <v>28.512392482256523</v>
      </c>
      <c r="I651" s="10">
        <v>96.06228269722494</v>
      </c>
      <c r="J651" s="332">
        <v>124.57467517948146</v>
      </c>
      <c r="K651" s="10">
        <v>4.213896137313842</v>
      </c>
      <c r="L651" s="10">
        <v>8.566471231466293</v>
      </c>
      <c r="M651" s="332">
        <v>12.780367368780135</v>
      </c>
      <c r="N651" s="10">
        <v>10.942066627520513</v>
      </c>
      <c r="O651" s="10">
        <v>36.63686849902834</v>
      </c>
      <c r="P651" s="10">
        <v>6.848230469416687</v>
      </c>
      <c r="Q651" s="10">
        <v>13.323389226298769</v>
      </c>
      <c r="R651" s="10">
        <v>11.39201565112967</v>
      </c>
      <c r="S651" s="10">
        <v>27.951881309570236</v>
      </c>
      <c r="T651" s="10">
        <v>39.961575173272564</v>
      </c>
      <c r="U651" s="10">
        <v>4.112826628166776</v>
      </c>
      <c r="V651" s="332">
        <v>151.16885358440356</v>
      </c>
      <c r="W651" s="332">
        <v>288.5238961326652</v>
      </c>
      <c r="X651" s="10">
        <v>33.80202558180752</v>
      </c>
      <c r="Y651" s="327">
        <v>322.3259217144727</v>
      </c>
    </row>
    <row r="652" spans="1:25" ht="15">
      <c r="A652" s="7">
        <v>2020</v>
      </c>
      <c r="B652" s="5" t="s">
        <v>507</v>
      </c>
      <c r="C652" s="5" t="s">
        <v>46</v>
      </c>
      <c r="D652" s="5" t="s">
        <v>47</v>
      </c>
      <c r="E652" s="5" t="s">
        <v>206</v>
      </c>
      <c r="F652" s="5" t="s">
        <v>48</v>
      </c>
      <c r="G652" s="5" t="s">
        <v>49</v>
      </c>
      <c r="H652" s="10">
        <v>5.6499900955305</v>
      </c>
      <c r="I652" s="10">
        <v>0.8705771041749828</v>
      </c>
      <c r="J652" s="332">
        <v>6.520567199705482</v>
      </c>
      <c r="K652" s="10">
        <v>0.7467135150370796</v>
      </c>
      <c r="L652" s="10">
        <v>2.4649297006112016</v>
      </c>
      <c r="M652" s="332">
        <v>3.211643215648281</v>
      </c>
      <c r="N652" s="10">
        <v>1.280584438045053</v>
      </c>
      <c r="O652" s="10">
        <v>5.703824770687256</v>
      </c>
      <c r="P652" s="10">
        <v>1.6686080316827157</v>
      </c>
      <c r="Q652" s="10">
        <v>3.118185641068639</v>
      </c>
      <c r="R652" s="10">
        <v>3.575015641154103</v>
      </c>
      <c r="S652" s="10">
        <v>5.643932457263738</v>
      </c>
      <c r="T652" s="10">
        <v>13.637808388654355</v>
      </c>
      <c r="U652" s="10">
        <v>1.4015382078947274</v>
      </c>
      <c r="V652" s="332">
        <v>36.02949757645058</v>
      </c>
      <c r="W652" s="332">
        <v>45.76170799180434</v>
      </c>
      <c r="X652" s="10">
        <v>4.633752273014494</v>
      </c>
      <c r="Y652" s="327">
        <v>50.39546026481884</v>
      </c>
    </row>
    <row r="653" spans="1:25" ht="15">
      <c r="A653" s="7">
        <v>2020</v>
      </c>
      <c r="B653" s="5" t="s">
        <v>507</v>
      </c>
      <c r="C653" s="5" t="s">
        <v>46</v>
      </c>
      <c r="D653" s="5" t="s">
        <v>47</v>
      </c>
      <c r="E653" s="5" t="s">
        <v>207</v>
      </c>
      <c r="F653" s="5" t="s">
        <v>48</v>
      </c>
      <c r="G653" s="5" t="s">
        <v>50</v>
      </c>
      <c r="H653" s="10">
        <v>21.613540501406007</v>
      </c>
      <c r="I653" s="10">
        <v>2.2803513214302558</v>
      </c>
      <c r="J653" s="332">
        <v>23.893891822836263</v>
      </c>
      <c r="K653" s="10">
        <v>1.1994329371324535</v>
      </c>
      <c r="L653" s="10">
        <v>4.83694778860018</v>
      </c>
      <c r="M653" s="332">
        <v>6.036380725732633</v>
      </c>
      <c r="N653" s="10">
        <v>2.323659794493561</v>
      </c>
      <c r="O653" s="10">
        <v>14.302477137091529</v>
      </c>
      <c r="P653" s="10">
        <v>1.916652038374708</v>
      </c>
      <c r="Q653" s="10">
        <v>4.38919438424082</v>
      </c>
      <c r="R653" s="10">
        <v>5.596970963534589</v>
      </c>
      <c r="S653" s="10">
        <v>8.11817183650195</v>
      </c>
      <c r="T653" s="10">
        <v>16.375877215592254</v>
      </c>
      <c r="U653" s="10">
        <v>2.4009092763991458</v>
      </c>
      <c r="V653" s="332">
        <v>55.42391264622856</v>
      </c>
      <c r="W653" s="332">
        <v>85.35418519479745</v>
      </c>
      <c r="X653" s="10">
        <v>8.869011634543611</v>
      </c>
      <c r="Y653" s="327">
        <v>94.22319682934106</v>
      </c>
    </row>
    <row r="654" spans="1:25" ht="15">
      <c r="A654" s="7">
        <v>2020</v>
      </c>
      <c r="B654" s="5" t="s">
        <v>507</v>
      </c>
      <c r="C654" s="5" t="s">
        <v>46</v>
      </c>
      <c r="D654" s="5" t="s">
        <v>51</v>
      </c>
      <c r="E654" s="5" t="s">
        <v>208</v>
      </c>
      <c r="F654" s="5" t="s">
        <v>48</v>
      </c>
      <c r="G654" s="5" t="s">
        <v>52</v>
      </c>
      <c r="H654" s="10">
        <v>19.789185358039905</v>
      </c>
      <c r="I654" s="10">
        <v>69.76382351045086</v>
      </c>
      <c r="J654" s="332">
        <v>89.55300886849076</v>
      </c>
      <c r="K654" s="10">
        <v>33.7576917075516</v>
      </c>
      <c r="L654" s="10">
        <v>8.926130497999587</v>
      </c>
      <c r="M654" s="332">
        <v>42.68382220555119</v>
      </c>
      <c r="N654" s="10">
        <v>37.701455169488376</v>
      </c>
      <c r="O654" s="10">
        <v>90.95439350850826</v>
      </c>
      <c r="P654" s="10">
        <v>19.578495186696504</v>
      </c>
      <c r="Q654" s="10">
        <v>27.120997970228345</v>
      </c>
      <c r="R654" s="10">
        <v>36.22884441659563</v>
      </c>
      <c r="S654" s="10">
        <v>64.25484183382308</v>
      </c>
      <c r="T654" s="10">
        <v>67.86058898773373</v>
      </c>
      <c r="U654" s="10">
        <v>12.586801327676104</v>
      </c>
      <c r="V654" s="332">
        <v>356.28641840075</v>
      </c>
      <c r="W654" s="332">
        <v>488.5232494747919</v>
      </c>
      <c r="X654" s="10">
        <v>52.425952288515894</v>
      </c>
      <c r="Y654" s="327">
        <v>540.9492017633078</v>
      </c>
    </row>
    <row r="655" spans="1:25" ht="15">
      <c r="A655" s="7">
        <v>2020</v>
      </c>
      <c r="B655" s="5" t="s">
        <v>507</v>
      </c>
      <c r="C655" s="5" t="s">
        <v>46</v>
      </c>
      <c r="D655" s="5" t="s">
        <v>51</v>
      </c>
      <c r="E655" s="5" t="s">
        <v>209</v>
      </c>
      <c r="F655" s="5" t="s">
        <v>48</v>
      </c>
      <c r="G655" s="5" t="s">
        <v>53</v>
      </c>
      <c r="H655" s="10">
        <v>7.659065888875041</v>
      </c>
      <c r="I655" s="10">
        <v>43.28737714746038</v>
      </c>
      <c r="J655" s="332">
        <v>50.946443036335424</v>
      </c>
      <c r="K655" s="10">
        <v>36.42261712046525</v>
      </c>
      <c r="L655" s="10">
        <v>3.726646672598294</v>
      </c>
      <c r="M655" s="332">
        <v>40.14926379306354</v>
      </c>
      <c r="N655" s="10">
        <v>62.141895453159115</v>
      </c>
      <c r="O655" s="10">
        <v>26.82799439255653</v>
      </c>
      <c r="P655" s="10">
        <v>6.117164277464205</v>
      </c>
      <c r="Q655" s="10">
        <v>12.558158211291644</v>
      </c>
      <c r="R655" s="10">
        <v>14.441367001376058</v>
      </c>
      <c r="S655" s="10">
        <v>58.75576932915391</v>
      </c>
      <c r="T655" s="10">
        <v>41.073940830070164</v>
      </c>
      <c r="U655" s="10">
        <v>10.712210930227403</v>
      </c>
      <c r="V655" s="332">
        <v>232.62850042529902</v>
      </c>
      <c r="W655" s="332">
        <v>323.724207254698</v>
      </c>
      <c r="X655" s="10">
        <v>34.98392731348773</v>
      </c>
      <c r="Y655" s="327">
        <v>358.70813456818576</v>
      </c>
    </row>
    <row r="656" spans="1:25" ht="15">
      <c r="A656" s="7">
        <v>2020</v>
      </c>
      <c r="B656" s="5" t="s">
        <v>507</v>
      </c>
      <c r="C656" s="5" t="s">
        <v>46</v>
      </c>
      <c r="D656" s="5" t="s">
        <v>51</v>
      </c>
      <c r="E656" s="5" t="s">
        <v>210</v>
      </c>
      <c r="F656" s="5" t="s">
        <v>48</v>
      </c>
      <c r="G656" s="5" t="s">
        <v>54</v>
      </c>
      <c r="H656" s="10">
        <v>7.673260305682586</v>
      </c>
      <c r="I656" s="10">
        <v>2.3508701056868797</v>
      </c>
      <c r="J656" s="332">
        <v>10.024130411369466</v>
      </c>
      <c r="K656" s="10">
        <v>15.304704545414346</v>
      </c>
      <c r="L656" s="10">
        <v>5.640336793492144</v>
      </c>
      <c r="M656" s="332">
        <v>20.94504133890649</v>
      </c>
      <c r="N656" s="10">
        <v>13.966862470297578</v>
      </c>
      <c r="O656" s="10">
        <v>47.67648231064574</v>
      </c>
      <c r="P656" s="10">
        <v>4.689331371688854</v>
      </c>
      <c r="Q656" s="10">
        <v>8.803262903445164</v>
      </c>
      <c r="R656" s="10">
        <v>13.783492014316826</v>
      </c>
      <c r="S656" s="10">
        <v>20.92300146141171</v>
      </c>
      <c r="T656" s="10">
        <v>23.847674683334393</v>
      </c>
      <c r="U656" s="10">
        <v>4.238615731415104</v>
      </c>
      <c r="V656" s="332">
        <v>137.92872294655538</v>
      </c>
      <c r="W656" s="332">
        <v>168.89789469683134</v>
      </c>
      <c r="X656" s="10">
        <v>17.128278954585745</v>
      </c>
      <c r="Y656" s="327">
        <v>186.02617365141708</v>
      </c>
    </row>
    <row r="657" spans="1:25" ht="15">
      <c r="A657" s="7">
        <v>2020</v>
      </c>
      <c r="B657" s="5" t="s">
        <v>507</v>
      </c>
      <c r="C657" s="5" t="s">
        <v>46</v>
      </c>
      <c r="D657" s="5" t="s">
        <v>51</v>
      </c>
      <c r="E657" s="5" t="s">
        <v>211</v>
      </c>
      <c r="F657" s="5" t="s">
        <v>48</v>
      </c>
      <c r="G657" s="5" t="s">
        <v>55</v>
      </c>
      <c r="H657" s="10">
        <v>30.280702250977427</v>
      </c>
      <c r="I657" s="10">
        <v>262.7057206672418</v>
      </c>
      <c r="J657" s="332">
        <v>292.9864229182192</v>
      </c>
      <c r="K657" s="10">
        <v>2.623245025429561</v>
      </c>
      <c r="L657" s="10">
        <v>9.05104422975602</v>
      </c>
      <c r="M657" s="332">
        <v>11.674289255185581</v>
      </c>
      <c r="N657" s="10">
        <v>8.411629880451272</v>
      </c>
      <c r="O657" s="10">
        <v>19.023002485660687</v>
      </c>
      <c r="P657" s="10">
        <v>4.325774571508895</v>
      </c>
      <c r="Q657" s="10">
        <v>7.580915465134422</v>
      </c>
      <c r="R657" s="10">
        <v>10.304123948192878</v>
      </c>
      <c r="S657" s="10">
        <v>40.72636082545488</v>
      </c>
      <c r="T657" s="10">
        <v>24.30177641639327</v>
      </c>
      <c r="U657" s="10">
        <v>5.813541607834973</v>
      </c>
      <c r="V657" s="332">
        <v>120.48712520063127</v>
      </c>
      <c r="W657" s="332">
        <v>425.14783737403604</v>
      </c>
      <c r="X657" s="10">
        <v>55.4447044094922</v>
      </c>
      <c r="Y657" s="327">
        <v>480.59254178352825</v>
      </c>
    </row>
    <row r="658" spans="1:25" ht="15">
      <c r="A658" s="7">
        <v>2020</v>
      </c>
      <c r="B658" s="5" t="s">
        <v>507</v>
      </c>
      <c r="C658" s="5" t="s">
        <v>56</v>
      </c>
      <c r="D658" s="5" t="s">
        <v>57</v>
      </c>
      <c r="E658" s="5" t="s">
        <v>212</v>
      </c>
      <c r="F658" s="5" t="s">
        <v>58</v>
      </c>
      <c r="G658" s="5" t="s">
        <v>59</v>
      </c>
      <c r="H658" s="10">
        <v>36.7530942597252</v>
      </c>
      <c r="I658" s="10">
        <v>14.452205906607047</v>
      </c>
      <c r="J658" s="332">
        <v>51.20530016633225</v>
      </c>
      <c r="K658" s="10">
        <v>11.537908633351007</v>
      </c>
      <c r="L658" s="10">
        <v>32.92707565209998</v>
      </c>
      <c r="M658" s="332">
        <v>44.46498428545099</v>
      </c>
      <c r="N658" s="10">
        <v>21.166521303592486</v>
      </c>
      <c r="O658" s="10">
        <v>123.23670208285425</v>
      </c>
      <c r="P658" s="10">
        <v>20.543146078636568</v>
      </c>
      <c r="Q658" s="10">
        <v>56.84826380977475</v>
      </c>
      <c r="R658" s="10">
        <v>66.37203567867785</v>
      </c>
      <c r="S658" s="10">
        <v>98.41811559837643</v>
      </c>
      <c r="T658" s="10">
        <v>186.1130860911287</v>
      </c>
      <c r="U658" s="10">
        <v>30.45644873762972</v>
      </c>
      <c r="V658" s="332">
        <v>603.1543193806707</v>
      </c>
      <c r="W658" s="332">
        <v>698.8246038324539</v>
      </c>
      <c r="X658" s="10">
        <v>70.22116634417796</v>
      </c>
      <c r="Y658" s="327">
        <v>769.0457701766319</v>
      </c>
    </row>
    <row r="659" spans="1:25" ht="15">
      <c r="A659" s="7">
        <v>2020</v>
      </c>
      <c r="B659" s="5" t="s">
        <v>507</v>
      </c>
      <c r="C659" s="5" t="s">
        <v>56</v>
      </c>
      <c r="D659" s="5" t="s">
        <v>60</v>
      </c>
      <c r="E659" s="5" t="s">
        <v>213</v>
      </c>
      <c r="F659" s="5" t="s">
        <v>58</v>
      </c>
      <c r="G659" s="5" t="s">
        <v>61</v>
      </c>
      <c r="H659" s="10">
        <v>18.853533436277637</v>
      </c>
      <c r="I659" s="10">
        <v>5.706636252247321</v>
      </c>
      <c r="J659" s="332">
        <v>24.560169688524958</v>
      </c>
      <c r="K659" s="10">
        <v>2.2841044156226946</v>
      </c>
      <c r="L659" s="10">
        <v>5.684134212601393</v>
      </c>
      <c r="M659" s="332">
        <v>7.968238628224087</v>
      </c>
      <c r="N659" s="10">
        <v>3.1137500629021857</v>
      </c>
      <c r="O659" s="10">
        <v>21.42805372103343</v>
      </c>
      <c r="P659" s="10">
        <v>5.093004574367521</v>
      </c>
      <c r="Q659" s="10">
        <v>9.096066871985418</v>
      </c>
      <c r="R659" s="10">
        <v>9.185717209379423</v>
      </c>
      <c r="S659" s="10">
        <v>16.530255449157792</v>
      </c>
      <c r="T659" s="10">
        <v>33.04844528742221</v>
      </c>
      <c r="U659" s="10">
        <v>4.9366778709515655</v>
      </c>
      <c r="V659" s="332">
        <v>102.43197104719954</v>
      </c>
      <c r="W659" s="332">
        <v>134.9603793639486</v>
      </c>
      <c r="X659" s="10">
        <v>13.876486142441456</v>
      </c>
      <c r="Y659" s="327">
        <v>148.83686550639004</v>
      </c>
    </row>
    <row r="660" spans="1:25" ht="15">
      <c r="A660" s="7">
        <v>2020</v>
      </c>
      <c r="B660" s="5" t="s">
        <v>507</v>
      </c>
      <c r="C660" s="5" t="s">
        <v>56</v>
      </c>
      <c r="D660" s="5" t="s">
        <v>47</v>
      </c>
      <c r="E660" s="5" t="s">
        <v>214</v>
      </c>
      <c r="F660" s="5" t="s">
        <v>58</v>
      </c>
      <c r="G660" s="5" t="s">
        <v>62</v>
      </c>
      <c r="H660" s="10">
        <v>3.043015260381038</v>
      </c>
      <c r="I660" s="10">
        <v>0</v>
      </c>
      <c r="J660" s="332">
        <v>3.043015260381038</v>
      </c>
      <c r="K660" s="10">
        <v>5.883161248914211</v>
      </c>
      <c r="L660" s="10">
        <v>1.492205256176636</v>
      </c>
      <c r="M660" s="332">
        <v>7.375366505090847</v>
      </c>
      <c r="N660" s="10">
        <v>11.468710232206666</v>
      </c>
      <c r="O660" s="10">
        <v>15.786764023327601</v>
      </c>
      <c r="P660" s="10">
        <v>3.9579299151682137</v>
      </c>
      <c r="Q660" s="10">
        <v>5.814289093523268</v>
      </c>
      <c r="R660" s="10">
        <v>8.365411178855222</v>
      </c>
      <c r="S660" s="10">
        <v>14.006227436461062</v>
      </c>
      <c r="T660" s="10">
        <v>14.123724951234106</v>
      </c>
      <c r="U660" s="10">
        <v>3.2008755361489123</v>
      </c>
      <c r="V660" s="332">
        <v>76.72393236692506</v>
      </c>
      <c r="W660" s="332">
        <v>87.14231413239695</v>
      </c>
      <c r="X660" s="10">
        <v>8.796107148037548</v>
      </c>
      <c r="Y660" s="327">
        <v>95.9384212804345</v>
      </c>
    </row>
    <row r="661" spans="1:25" ht="15">
      <c r="A661" s="7">
        <v>2020</v>
      </c>
      <c r="B661" s="5" t="s">
        <v>507</v>
      </c>
      <c r="C661" s="5" t="s">
        <v>56</v>
      </c>
      <c r="D661" s="5" t="s">
        <v>63</v>
      </c>
      <c r="E661" s="5" t="s">
        <v>215</v>
      </c>
      <c r="F661" s="5" t="s">
        <v>58</v>
      </c>
      <c r="G661" s="5" t="s">
        <v>64</v>
      </c>
      <c r="H661" s="10">
        <v>56.31653399362892</v>
      </c>
      <c r="I661" s="10">
        <v>446.35666921867806</v>
      </c>
      <c r="J661" s="332">
        <v>502.673203212307</v>
      </c>
      <c r="K661" s="10">
        <v>12.382921406828661</v>
      </c>
      <c r="L661" s="10">
        <v>2.87973191631904</v>
      </c>
      <c r="M661" s="332">
        <v>15.2626533231477</v>
      </c>
      <c r="N661" s="10">
        <v>11.604854140506983</v>
      </c>
      <c r="O661" s="10">
        <v>35.22891011068111</v>
      </c>
      <c r="P661" s="10">
        <v>7.18959680680675</v>
      </c>
      <c r="Q661" s="10">
        <v>11.379886042622115</v>
      </c>
      <c r="R661" s="10">
        <v>14.555484510562788</v>
      </c>
      <c r="S661" s="10">
        <v>55.52456190099004</v>
      </c>
      <c r="T661" s="10">
        <v>30.639831371815077</v>
      </c>
      <c r="U661" s="10">
        <v>7.841184216611377</v>
      </c>
      <c r="V661" s="332">
        <v>173.96430910059624</v>
      </c>
      <c r="W661" s="332">
        <v>691.9001656360509</v>
      </c>
      <c r="X661" s="10">
        <v>91.29884663487992</v>
      </c>
      <c r="Y661" s="327">
        <v>783.1990122709309</v>
      </c>
    </row>
    <row r="662" spans="1:25" ht="15">
      <c r="A662" s="7">
        <v>2020</v>
      </c>
      <c r="B662" s="5" t="s">
        <v>507</v>
      </c>
      <c r="C662" s="5" t="s">
        <v>56</v>
      </c>
      <c r="D662" s="5" t="s">
        <v>47</v>
      </c>
      <c r="E662" s="5" t="s">
        <v>216</v>
      </c>
      <c r="F662" s="5" t="s">
        <v>58</v>
      </c>
      <c r="G662" s="5" t="s">
        <v>65</v>
      </c>
      <c r="H662" s="10">
        <v>27.5223781912274</v>
      </c>
      <c r="I662" s="10">
        <v>1.9402365091418348</v>
      </c>
      <c r="J662" s="332">
        <v>29.462614700369233</v>
      </c>
      <c r="K662" s="10">
        <v>4.189686956920828</v>
      </c>
      <c r="L662" s="10">
        <v>10.157897857913603</v>
      </c>
      <c r="M662" s="332">
        <v>14.34758481483443</v>
      </c>
      <c r="N662" s="10">
        <v>7.771431600510897</v>
      </c>
      <c r="O662" s="10">
        <v>24.6773181581932</v>
      </c>
      <c r="P662" s="10">
        <v>6.619132723755624</v>
      </c>
      <c r="Q662" s="10">
        <v>11.479087254309176</v>
      </c>
      <c r="R662" s="10">
        <v>10.729152465058528</v>
      </c>
      <c r="S662" s="10">
        <v>21.010634531945147</v>
      </c>
      <c r="T662" s="10">
        <v>33.801812038608574</v>
      </c>
      <c r="U662" s="10">
        <v>5.201721731354374</v>
      </c>
      <c r="V662" s="332">
        <v>121.29029050373552</v>
      </c>
      <c r="W662" s="332">
        <v>165.10049001893918</v>
      </c>
      <c r="X662" s="10">
        <v>16.821183039718978</v>
      </c>
      <c r="Y662" s="327">
        <v>181.92167305865817</v>
      </c>
    </row>
    <row r="663" spans="1:25" ht="15">
      <c r="A663" s="7">
        <v>2020</v>
      </c>
      <c r="B663" s="5" t="s">
        <v>507</v>
      </c>
      <c r="C663" s="5" t="s">
        <v>56</v>
      </c>
      <c r="D663" s="5" t="s">
        <v>47</v>
      </c>
      <c r="E663" s="5" t="s">
        <v>217</v>
      </c>
      <c r="F663" s="5" t="s">
        <v>58</v>
      </c>
      <c r="G663" s="5" t="s">
        <v>66</v>
      </c>
      <c r="H663" s="10">
        <v>64.48383071816828</v>
      </c>
      <c r="I663" s="10">
        <v>25.220916439701707</v>
      </c>
      <c r="J663" s="332">
        <v>89.70474715786999</v>
      </c>
      <c r="K663" s="10">
        <v>7.496765114180183</v>
      </c>
      <c r="L663" s="10">
        <v>2.725838639739839</v>
      </c>
      <c r="M663" s="332">
        <v>10.222603753920023</v>
      </c>
      <c r="N663" s="10">
        <v>7.200349458316729</v>
      </c>
      <c r="O663" s="10">
        <v>13.416697359094346</v>
      </c>
      <c r="P663" s="10">
        <v>2.0569285192311964</v>
      </c>
      <c r="Q663" s="10">
        <v>4.444317897076623</v>
      </c>
      <c r="R663" s="10">
        <v>5.452389098598817</v>
      </c>
      <c r="S663" s="10">
        <v>15.115586746765347</v>
      </c>
      <c r="T663" s="10">
        <v>15.899674777442415</v>
      </c>
      <c r="U663" s="10">
        <v>2.48888989744069</v>
      </c>
      <c r="V663" s="332">
        <v>66.07483375396616</v>
      </c>
      <c r="W663" s="332">
        <v>166.00218466575618</v>
      </c>
      <c r="X663" s="10">
        <v>18.62574165204504</v>
      </c>
      <c r="Y663" s="327">
        <v>184.6279263178012</v>
      </c>
    </row>
    <row r="664" spans="1:25" ht="15">
      <c r="A664" s="7">
        <v>2020</v>
      </c>
      <c r="B664" s="5" t="s">
        <v>507</v>
      </c>
      <c r="C664" s="5" t="s">
        <v>56</v>
      </c>
      <c r="D664" s="5" t="s">
        <v>63</v>
      </c>
      <c r="E664" s="5" t="s">
        <v>218</v>
      </c>
      <c r="F664" s="5" t="s">
        <v>58</v>
      </c>
      <c r="G664" s="5" t="s">
        <v>67</v>
      </c>
      <c r="H664" s="10">
        <v>20.440824873114607</v>
      </c>
      <c r="I664" s="10">
        <v>432.9546200677297</v>
      </c>
      <c r="J664" s="332">
        <v>453.3954449408443</v>
      </c>
      <c r="K664" s="10">
        <v>19.41103748332221</v>
      </c>
      <c r="L664" s="10">
        <v>2.779282567361913</v>
      </c>
      <c r="M664" s="332">
        <v>22.190320050684125</v>
      </c>
      <c r="N664" s="10">
        <v>27.063731318917682</v>
      </c>
      <c r="O664" s="10">
        <v>55.44344907140862</v>
      </c>
      <c r="P664" s="10">
        <v>15.589248299616823</v>
      </c>
      <c r="Q664" s="10">
        <v>18.56211972224483</v>
      </c>
      <c r="R664" s="10">
        <v>32.74179145866372</v>
      </c>
      <c r="S664" s="10">
        <v>76.21957978722587</v>
      </c>
      <c r="T664" s="10">
        <v>39.27856340994851</v>
      </c>
      <c r="U664" s="10">
        <v>12.090253742815408</v>
      </c>
      <c r="V664" s="332">
        <v>276.9887368108415</v>
      </c>
      <c r="W664" s="332">
        <v>752.5745018023699</v>
      </c>
      <c r="X664" s="10">
        <v>96.28759677117857</v>
      </c>
      <c r="Y664" s="327">
        <v>848.8620985735485</v>
      </c>
    </row>
    <row r="665" spans="1:25" ht="15">
      <c r="A665" s="7">
        <v>2020</v>
      </c>
      <c r="B665" s="5" t="s">
        <v>507</v>
      </c>
      <c r="C665" s="5" t="s">
        <v>56</v>
      </c>
      <c r="D665" s="5" t="s">
        <v>57</v>
      </c>
      <c r="E665" s="5" t="s">
        <v>219</v>
      </c>
      <c r="F665" s="5" t="s">
        <v>58</v>
      </c>
      <c r="G665" s="5" t="s">
        <v>68</v>
      </c>
      <c r="H665" s="10">
        <v>14.61502423577741</v>
      </c>
      <c r="I665" s="10">
        <v>1.2319167354690914</v>
      </c>
      <c r="J665" s="332">
        <v>15.846940971246502</v>
      </c>
      <c r="K665" s="10">
        <v>1.4729229994841817</v>
      </c>
      <c r="L665" s="10">
        <v>6.672452047526908</v>
      </c>
      <c r="M665" s="332">
        <v>8.14537504701109</v>
      </c>
      <c r="N665" s="10">
        <v>4.456391454648801</v>
      </c>
      <c r="O665" s="10">
        <v>14.114246608670568</v>
      </c>
      <c r="P665" s="10">
        <v>3.7563907061713215</v>
      </c>
      <c r="Q665" s="10">
        <v>8.939945239261892</v>
      </c>
      <c r="R665" s="10">
        <v>6.795003446858728</v>
      </c>
      <c r="S665" s="10">
        <v>11.353289412291183</v>
      </c>
      <c r="T665" s="10">
        <v>20.33424194913839</v>
      </c>
      <c r="U665" s="10">
        <v>4.664532615900821</v>
      </c>
      <c r="V665" s="332">
        <v>74.4140414329417</v>
      </c>
      <c r="W665" s="332">
        <v>98.40635745119928</v>
      </c>
      <c r="X665" s="10">
        <v>9.984092877908857</v>
      </c>
      <c r="Y665" s="327">
        <v>108.39045032910815</v>
      </c>
    </row>
    <row r="666" spans="1:25" ht="15">
      <c r="A666" s="7">
        <v>2020</v>
      </c>
      <c r="B666" s="5" t="s">
        <v>507</v>
      </c>
      <c r="C666" s="5" t="s">
        <v>56</v>
      </c>
      <c r="D666" s="5" t="s">
        <v>57</v>
      </c>
      <c r="E666" s="5" t="s">
        <v>220</v>
      </c>
      <c r="F666" s="5" t="s">
        <v>58</v>
      </c>
      <c r="G666" s="5" t="s">
        <v>69</v>
      </c>
      <c r="H666" s="10">
        <v>9.878907777757414</v>
      </c>
      <c r="I666" s="10">
        <v>0.5764473843222224</v>
      </c>
      <c r="J666" s="332">
        <v>10.455355162079636</v>
      </c>
      <c r="K666" s="10">
        <v>1.5501487328832737</v>
      </c>
      <c r="L666" s="10">
        <v>2.12315205076222</v>
      </c>
      <c r="M666" s="332">
        <v>3.6733007836454936</v>
      </c>
      <c r="N666" s="10">
        <v>1.9738933707891668</v>
      </c>
      <c r="O666" s="10">
        <v>6.961208907585298</v>
      </c>
      <c r="P666" s="10">
        <v>1.8748164097461888</v>
      </c>
      <c r="Q666" s="10">
        <v>4.3022199415788185</v>
      </c>
      <c r="R666" s="10">
        <v>3.6253052212219012</v>
      </c>
      <c r="S666" s="10">
        <v>6.976883951330168</v>
      </c>
      <c r="T666" s="10">
        <v>13.9638944576129</v>
      </c>
      <c r="U666" s="10">
        <v>2.5633950919733395</v>
      </c>
      <c r="V666" s="332">
        <v>42.24161735183778</v>
      </c>
      <c r="W666" s="332">
        <v>56.37027329756291</v>
      </c>
      <c r="X666" s="10">
        <v>5.730490635856135</v>
      </c>
      <c r="Y666" s="327">
        <v>62.100763933419046</v>
      </c>
    </row>
    <row r="667" spans="1:25" ht="15">
      <c r="A667" s="7">
        <v>2020</v>
      </c>
      <c r="B667" s="5" t="s">
        <v>507</v>
      </c>
      <c r="C667" s="5" t="s">
        <v>56</v>
      </c>
      <c r="D667" s="5" t="s">
        <v>57</v>
      </c>
      <c r="E667" s="5" t="s">
        <v>221</v>
      </c>
      <c r="F667" s="5" t="s">
        <v>58</v>
      </c>
      <c r="G667" s="5" t="s">
        <v>70</v>
      </c>
      <c r="H667" s="10">
        <v>43.834692887217415</v>
      </c>
      <c r="I667" s="10">
        <v>1.76182654692918</v>
      </c>
      <c r="J667" s="332">
        <v>45.59651943414659</v>
      </c>
      <c r="K667" s="10">
        <v>5.00770827031458</v>
      </c>
      <c r="L667" s="10">
        <v>12.233492560948617</v>
      </c>
      <c r="M667" s="332">
        <v>17.241200831263196</v>
      </c>
      <c r="N667" s="10">
        <v>5.488184596093582</v>
      </c>
      <c r="O667" s="10">
        <v>20.089011681096782</v>
      </c>
      <c r="P667" s="10">
        <v>4.929483658148548</v>
      </c>
      <c r="Q667" s="10">
        <v>11.291009844986856</v>
      </c>
      <c r="R667" s="10">
        <v>9.904705631557672</v>
      </c>
      <c r="S667" s="10">
        <v>18.978090756512785</v>
      </c>
      <c r="T667" s="10">
        <v>43.607818219208696</v>
      </c>
      <c r="U667" s="10">
        <v>8.917435405928869</v>
      </c>
      <c r="V667" s="332">
        <v>123.2057397935338</v>
      </c>
      <c r="W667" s="332">
        <v>186.04346005894357</v>
      </c>
      <c r="X667" s="10">
        <v>19.02937397365772</v>
      </c>
      <c r="Y667" s="327">
        <v>205.0728340326013</v>
      </c>
    </row>
    <row r="668" spans="1:25" ht="15">
      <c r="A668" s="7">
        <v>2020</v>
      </c>
      <c r="B668" s="5" t="s">
        <v>507</v>
      </c>
      <c r="C668" s="5" t="s">
        <v>71</v>
      </c>
      <c r="D668" s="5" t="s">
        <v>72</v>
      </c>
      <c r="E668" s="5" t="s">
        <v>222</v>
      </c>
      <c r="F668" s="5" t="s">
        <v>73</v>
      </c>
      <c r="G668" s="5" t="s">
        <v>74</v>
      </c>
      <c r="H668" s="10">
        <v>22.32232012139148</v>
      </c>
      <c r="I668" s="10">
        <v>0</v>
      </c>
      <c r="J668" s="332">
        <v>22.32232012139148</v>
      </c>
      <c r="K668" s="10">
        <v>2.260414792335513</v>
      </c>
      <c r="L668" s="10">
        <v>13.440209334177618</v>
      </c>
      <c r="M668" s="332">
        <v>15.700624126513132</v>
      </c>
      <c r="N668" s="10">
        <v>4.278772936970338</v>
      </c>
      <c r="O668" s="10">
        <v>13.045873448198597</v>
      </c>
      <c r="P668" s="10">
        <v>3.254473830378286</v>
      </c>
      <c r="Q668" s="10">
        <v>8.105993558265212</v>
      </c>
      <c r="R668" s="10">
        <v>6.395302385007281</v>
      </c>
      <c r="S668" s="10">
        <v>11.269915016239441</v>
      </c>
      <c r="T668" s="10">
        <v>18.742573694742816</v>
      </c>
      <c r="U668" s="10">
        <v>2.3421349701647487</v>
      </c>
      <c r="V668" s="332">
        <v>67.43503983996672</v>
      </c>
      <c r="W668" s="332">
        <v>105.45798408787134</v>
      </c>
      <c r="X668" s="10">
        <v>10.68409345573501</v>
      </c>
      <c r="Y668" s="327">
        <v>116.14207754360635</v>
      </c>
    </row>
    <row r="669" spans="1:25" ht="15">
      <c r="A669" s="7">
        <v>2020</v>
      </c>
      <c r="B669" s="5" t="s">
        <v>507</v>
      </c>
      <c r="C669" s="5" t="s">
        <v>71</v>
      </c>
      <c r="D669" s="5" t="s">
        <v>75</v>
      </c>
      <c r="E669" s="5" t="s">
        <v>223</v>
      </c>
      <c r="F669" s="5" t="s">
        <v>73</v>
      </c>
      <c r="G669" s="5" t="s">
        <v>76</v>
      </c>
      <c r="H669" s="10">
        <v>18.3921467915844</v>
      </c>
      <c r="I669" s="10">
        <v>0.5335940881103057</v>
      </c>
      <c r="J669" s="332">
        <v>18.925740879694704</v>
      </c>
      <c r="K669" s="10">
        <v>2.594865500923696</v>
      </c>
      <c r="L669" s="10">
        <v>1.7719944158528815</v>
      </c>
      <c r="M669" s="332">
        <v>4.366859916776577</v>
      </c>
      <c r="N669" s="10">
        <v>2.8924030792016464</v>
      </c>
      <c r="O669" s="10">
        <v>7.242511524093045</v>
      </c>
      <c r="P669" s="10">
        <v>1.802101198990007</v>
      </c>
      <c r="Q669" s="10">
        <v>3.563076858613977</v>
      </c>
      <c r="R669" s="10">
        <v>5.498139195166468</v>
      </c>
      <c r="S669" s="10">
        <v>6.336726628055301</v>
      </c>
      <c r="T669" s="10">
        <v>10.410071844609524</v>
      </c>
      <c r="U669" s="10">
        <v>1.7439850070668004</v>
      </c>
      <c r="V669" s="332">
        <v>39.489015335796765</v>
      </c>
      <c r="W669" s="332">
        <v>62.78161613226804</v>
      </c>
      <c r="X669" s="10">
        <v>6.49556631273781</v>
      </c>
      <c r="Y669" s="327">
        <v>69.27718244500585</v>
      </c>
    </row>
    <row r="670" spans="1:25" ht="15">
      <c r="A670" s="7">
        <v>2020</v>
      </c>
      <c r="B670" s="5" t="s">
        <v>507</v>
      </c>
      <c r="C670" s="5" t="s">
        <v>71</v>
      </c>
      <c r="D670" s="5" t="s">
        <v>72</v>
      </c>
      <c r="E670" s="5" t="s">
        <v>224</v>
      </c>
      <c r="F670" s="5" t="s">
        <v>73</v>
      </c>
      <c r="G670" s="5" t="s">
        <v>77</v>
      </c>
      <c r="H670" s="10">
        <v>11.292895350113872</v>
      </c>
      <c r="I670" s="10">
        <v>7.718630253927549</v>
      </c>
      <c r="J670" s="332">
        <v>19.01152560404142</v>
      </c>
      <c r="K670" s="10">
        <v>0.6299657430638436</v>
      </c>
      <c r="L670" s="10">
        <v>3.4143989155547336</v>
      </c>
      <c r="M670" s="332">
        <v>4.044364658618577</v>
      </c>
      <c r="N670" s="10">
        <v>1.6144783548702912</v>
      </c>
      <c r="O670" s="10">
        <v>8.65301776257242</v>
      </c>
      <c r="P670" s="10">
        <v>1.9894012854360255</v>
      </c>
      <c r="Q670" s="10">
        <v>3.9145847678189365</v>
      </c>
      <c r="R670" s="10">
        <v>3.3033415831831587</v>
      </c>
      <c r="S670" s="10">
        <v>7.750391474011526</v>
      </c>
      <c r="T670" s="10">
        <v>17.223946029604864</v>
      </c>
      <c r="U670" s="10">
        <v>1.6411607586464674</v>
      </c>
      <c r="V670" s="332">
        <v>46.09032201614369</v>
      </c>
      <c r="W670" s="332">
        <v>69.14621227880369</v>
      </c>
      <c r="X670" s="10">
        <v>7.373898219559608</v>
      </c>
      <c r="Y670" s="327">
        <v>76.5201104983633</v>
      </c>
    </row>
    <row r="671" spans="1:25" ht="15">
      <c r="A671" s="7">
        <v>2020</v>
      </c>
      <c r="B671" s="5" t="s">
        <v>507</v>
      </c>
      <c r="C671" s="5" t="s">
        <v>71</v>
      </c>
      <c r="D671" s="5" t="s">
        <v>72</v>
      </c>
      <c r="E671" s="5" t="s">
        <v>225</v>
      </c>
      <c r="F671" s="5" t="s">
        <v>73</v>
      </c>
      <c r="G671" s="5" t="s">
        <v>78</v>
      </c>
      <c r="H671" s="10">
        <v>4.460748932371744</v>
      </c>
      <c r="I671" s="10">
        <v>0</v>
      </c>
      <c r="J671" s="332">
        <v>4.460748932371744</v>
      </c>
      <c r="K671" s="10">
        <v>0.8687261933218016</v>
      </c>
      <c r="L671" s="10">
        <v>3.4455688205670993</v>
      </c>
      <c r="M671" s="332">
        <v>4.314295013888901</v>
      </c>
      <c r="N671" s="10">
        <v>2.0969798660761203</v>
      </c>
      <c r="O671" s="10">
        <v>7.272868973624096</v>
      </c>
      <c r="P671" s="10">
        <v>2.3532288842385882</v>
      </c>
      <c r="Q671" s="10">
        <v>5.161893452766108</v>
      </c>
      <c r="R671" s="10">
        <v>4.16653427231311</v>
      </c>
      <c r="S671" s="10">
        <v>8.879466979651246</v>
      </c>
      <c r="T671" s="10">
        <v>14.846409065962396</v>
      </c>
      <c r="U671" s="10">
        <v>1.9826758107328575</v>
      </c>
      <c r="V671" s="332">
        <v>46.760057305364526</v>
      </c>
      <c r="W671" s="332">
        <v>55.53510125162517</v>
      </c>
      <c r="X671" s="10">
        <v>5.533303028841112</v>
      </c>
      <c r="Y671" s="327">
        <v>61.06840428046628</v>
      </c>
    </row>
    <row r="672" spans="1:25" ht="15">
      <c r="A672" s="7">
        <v>2020</v>
      </c>
      <c r="B672" s="5" t="s">
        <v>507</v>
      </c>
      <c r="C672" s="5" t="s">
        <v>71</v>
      </c>
      <c r="D672" s="5" t="s">
        <v>60</v>
      </c>
      <c r="E672" s="5" t="s">
        <v>226</v>
      </c>
      <c r="F672" s="5" t="s">
        <v>73</v>
      </c>
      <c r="G672" s="5" t="s">
        <v>79</v>
      </c>
      <c r="H672" s="10">
        <v>7.606216597461111</v>
      </c>
      <c r="I672" s="10">
        <v>0</v>
      </c>
      <c r="J672" s="332">
        <v>7.606216597461111</v>
      </c>
      <c r="K672" s="10">
        <v>0.5997361941908118</v>
      </c>
      <c r="L672" s="10">
        <v>2.1259647665857657</v>
      </c>
      <c r="M672" s="332">
        <v>2.7257009607765776</v>
      </c>
      <c r="N672" s="10">
        <v>1.589940236709979</v>
      </c>
      <c r="O672" s="10">
        <v>4.622240714602441</v>
      </c>
      <c r="P672" s="10">
        <v>1.5744624500934434</v>
      </c>
      <c r="Q672" s="10">
        <v>2.376591914945585</v>
      </c>
      <c r="R672" s="10">
        <v>3.4922497929080394</v>
      </c>
      <c r="S672" s="10">
        <v>4.6157150367706</v>
      </c>
      <c r="T672" s="10">
        <v>10.10047744345277</v>
      </c>
      <c r="U672" s="10">
        <v>1.2185713691244329</v>
      </c>
      <c r="V672" s="332">
        <v>29.59024895860729</v>
      </c>
      <c r="W672" s="332">
        <v>39.92216651684498</v>
      </c>
      <c r="X672" s="10">
        <v>4.0506218411751655</v>
      </c>
      <c r="Y672" s="327">
        <v>43.972788358020146</v>
      </c>
    </row>
    <row r="673" spans="1:25" ht="15">
      <c r="A673" s="7">
        <v>2020</v>
      </c>
      <c r="B673" s="5" t="s">
        <v>507</v>
      </c>
      <c r="C673" s="5" t="s">
        <v>71</v>
      </c>
      <c r="D673" s="5" t="s">
        <v>75</v>
      </c>
      <c r="E673" s="5" t="s">
        <v>227</v>
      </c>
      <c r="F673" s="5" t="s">
        <v>73</v>
      </c>
      <c r="G673" s="5" t="s">
        <v>80</v>
      </c>
      <c r="H673" s="10">
        <v>151.40859351403242</v>
      </c>
      <c r="I673" s="10">
        <v>4.388827558124555</v>
      </c>
      <c r="J673" s="332">
        <v>155.79742107215696</v>
      </c>
      <c r="K673" s="10">
        <v>23.29349350163093</v>
      </c>
      <c r="L673" s="10">
        <v>11.339626171554738</v>
      </c>
      <c r="M673" s="332">
        <v>34.63311967318567</v>
      </c>
      <c r="N673" s="10">
        <v>14.208742332005905</v>
      </c>
      <c r="O673" s="10">
        <v>54.16031278619728</v>
      </c>
      <c r="P673" s="10">
        <v>7.580374015447139</v>
      </c>
      <c r="Q673" s="10">
        <v>16.097585551043853</v>
      </c>
      <c r="R673" s="10">
        <v>19.2630516476323</v>
      </c>
      <c r="S673" s="10">
        <v>27.43615181252488</v>
      </c>
      <c r="T673" s="10">
        <v>26.095358353799533</v>
      </c>
      <c r="U673" s="10">
        <v>7.105809977445812</v>
      </c>
      <c r="V673" s="332">
        <v>171.94738647609668</v>
      </c>
      <c r="W673" s="332">
        <v>362.37792722143934</v>
      </c>
      <c r="X673" s="10">
        <v>38.25071067284525</v>
      </c>
      <c r="Y673" s="327">
        <v>400.62863789428457</v>
      </c>
    </row>
    <row r="674" spans="1:25" ht="15">
      <c r="A674" s="7">
        <v>2020</v>
      </c>
      <c r="B674" s="5" t="s">
        <v>507</v>
      </c>
      <c r="C674" s="5" t="s">
        <v>71</v>
      </c>
      <c r="D674" s="5" t="s">
        <v>75</v>
      </c>
      <c r="E674" s="5" t="s">
        <v>228</v>
      </c>
      <c r="F674" s="5" t="s">
        <v>73</v>
      </c>
      <c r="G674" s="5" t="s">
        <v>81</v>
      </c>
      <c r="H674" s="10">
        <v>61.32983859370946</v>
      </c>
      <c r="I674" s="10">
        <v>0</v>
      </c>
      <c r="J674" s="332">
        <v>61.32983859370946</v>
      </c>
      <c r="K674" s="10">
        <v>142.31437307513286</v>
      </c>
      <c r="L674" s="10">
        <v>32.423570751625924</v>
      </c>
      <c r="M674" s="332">
        <v>174.7379438267588</v>
      </c>
      <c r="N674" s="10">
        <v>11.920199636783359</v>
      </c>
      <c r="O674" s="10">
        <v>26.41326445553555</v>
      </c>
      <c r="P674" s="10">
        <v>2.9434398390321315</v>
      </c>
      <c r="Q674" s="10">
        <v>10.292935507285332</v>
      </c>
      <c r="R674" s="10">
        <v>10.40686372819</v>
      </c>
      <c r="S674" s="10">
        <v>16.24296373838733</v>
      </c>
      <c r="T674" s="10">
        <v>12.556321943357133</v>
      </c>
      <c r="U674" s="10">
        <v>4.060489584772014</v>
      </c>
      <c r="V674" s="332">
        <v>94.83647843334285</v>
      </c>
      <c r="W674" s="332">
        <v>330.9042608538111</v>
      </c>
      <c r="X674" s="10">
        <v>32.48787419947538</v>
      </c>
      <c r="Y674" s="327">
        <v>363.39213505328644</v>
      </c>
    </row>
    <row r="675" spans="1:25" ht="15">
      <c r="A675" s="7">
        <v>2020</v>
      </c>
      <c r="B675" s="5" t="s">
        <v>507</v>
      </c>
      <c r="C675" s="5" t="s">
        <v>71</v>
      </c>
      <c r="D675" s="5" t="s">
        <v>60</v>
      </c>
      <c r="E675" s="5" t="s">
        <v>229</v>
      </c>
      <c r="F675" s="5" t="s">
        <v>73</v>
      </c>
      <c r="G675" s="5" t="s">
        <v>82</v>
      </c>
      <c r="H675" s="10">
        <v>21.40148831654087</v>
      </c>
      <c r="I675" s="10">
        <v>1.8727683575804086</v>
      </c>
      <c r="J675" s="332">
        <v>23.27425667412128</v>
      </c>
      <c r="K675" s="10">
        <v>6.496829576591899</v>
      </c>
      <c r="L675" s="10">
        <v>13.721858917833796</v>
      </c>
      <c r="M675" s="332">
        <v>20.218688494425695</v>
      </c>
      <c r="N675" s="10">
        <v>13.19959172000665</v>
      </c>
      <c r="O675" s="10">
        <v>42.33159576890769</v>
      </c>
      <c r="P675" s="10">
        <v>12.431651966017057</v>
      </c>
      <c r="Q675" s="10">
        <v>22.101332302150286</v>
      </c>
      <c r="R675" s="10">
        <v>33.06297550111184</v>
      </c>
      <c r="S675" s="10">
        <v>41.05207424045093</v>
      </c>
      <c r="T675" s="10">
        <v>76.93338183755066</v>
      </c>
      <c r="U675" s="10">
        <v>14.044866142263613</v>
      </c>
      <c r="V675" s="332">
        <v>255.15746947845872</v>
      </c>
      <c r="W675" s="332">
        <v>298.6504146470057</v>
      </c>
      <c r="X675" s="10">
        <v>29.87201361496548</v>
      </c>
      <c r="Y675" s="327">
        <v>328.52242826197113</v>
      </c>
    </row>
    <row r="676" spans="1:25" ht="15">
      <c r="A676" s="7">
        <v>2020</v>
      </c>
      <c r="B676" s="5" t="s">
        <v>507</v>
      </c>
      <c r="C676" s="5" t="s">
        <v>71</v>
      </c>
      <c r="D676" s="5" t="s">
        <v>60</v>
      </c>
      <c r="E676" s="5" t="s">
        <v>230</v>
      </c>
      <c r="F676" s="5" t="s">
        <v>73</v>
      </c>
      <c r="G676" s="5" t="s">
        <v>83</v>
      </c>
      <c r="H676" s="10">
        <v>3.8998957415656736</v>
      </c>
      <c r="I676" s="10">
        <v>0</v>
      </c>
      <c r="J676" s="332">
        <v>3.8998957415656736</v>
      </c>
      <c r="K676" s="10">
        <v>0.17566547166827687</v>
      </c>
      <c r="L676" s="10">
        <v>3.6323685211627725</v>
      </c>
      <c r="M676" s="332">
        <v>3.8080339928310494</v>
      </c>
      <c r="N676" s="10">
        <v>2.2099099696871147</v>
      </c>
      <c r="O676" s="10">
        <v>5.918614763669192</v>
      </c>
      <c r="P676" s="10">
        <v>2.0701697057800494</v>
      </c>
      <c r="Q676" s="10">
        <v>4.091458832324961</v>
      </c>
      <c r="R676" s="10">
        <v>3.308596005287554</v>
      </c>
      <c r="S676" s="10">
        <v>5.922154096803357</v>
      </c>
      <c r="T676" s="10">
        <v>14.390872632587309</v>
      </c>
      <c r="U676" s="10">
        <v>2.162879137604411</v>
      </c>
      <c r="V676" s="332">
        <v>40.07465514374395</v>
      </c>
      <c r="W676" s="332">
        <v>47.782584878140675</v>
      </c>
      <c r="X676" s="10">
        <v>4.772245423975606</v>
      </c>
      <c r="Y676" s="327">
        <v>52.55483030211628</v>
      </c>
    </row>
    <row r="677" spans="1:25" ht="15">
      <c r="A677" s="7">
        <v>2020</v>
      </c>
      <c r="B677" s="5" t="s">
        <v>507</v>
      </c>
      <c r="C677" s="5" t="s">
        <v>71</v>
      </c>
      <c r="D677" s="5" t="s">
        <v>84</v>
      </c>
      <c r="E677" s="5" t="s">
        <v>231</v>
      </c>
      <c r="F677" s="5" t="s">
        <v>73</v>
      </c>
      <c r="G677" s="5" t="s">
        <v>85</v>
      </c>
      <c r="H677" s="10">
        <v>34.765980001181234</v>
      </c>
      <c r="I677" s="10">
        <v>0</v>
      </c>
      <c r="J677" s="332">
        <v>34.765980001181234</v>
      </c>
      <c r="K677" s="10">
        <v>4.8699870763353434</v>
      </c>
      <c r="L677" s="10">
        <v>7.966571478243753</v>
      </c>
      <c r="M677" s="332">
        <v>12.836558554579096</v>
      </c>
      <c r="N677" s="10">
        <v>11.104055857628783</v>
      </c>
      <c r="O677" s="10">
        <v>19.745786603183557</v>
      </c>
      <c r="P677" s="10">
        <v>7.155747008066119</v>
      </c>
      <c r="Q677" s="10">
        <v>12.538655810475795</v>
      </c>
      <c r="R677" s="10">
        <v>12.527176989462479</v>
      </c>
      <c r="S677" s="10">
        <v>21.404728374592693</v>
      </c>
      <c r="T677" s="10">
        <v>49.23949266324025</v>
      </c>
      <c r="U677" s="10">
        <v>4.871941826586508</v>
      </c>
      <c r="V677" s="332">
        <v>138.5875851332362</v>
      </c>
      <c r="W677" s="332">
        <v>186.1901236889965</v>
      </c>
      <c r="X677" s="10">
        <v>18.948139064026567</v>
      </c>
      <c r="Y677" s="327">
        <v>205.13826275302307</v>
      </c>
    </row>
    <row r="678" spans="1:25" ht="15">
      <c r="A678" s="7">
        <v>2020</v>
      </c>
      <c r="B678" s="5" t="s">
        <v>507</v>
      </c>
      <c r="C678" s="5" t="s">
        <v>71</v>
      </c>
      <c r="D678" s="5" t="s">
        <v>84</v>
      </c>
      <c r="E678" s="5" t="s">
        <v>232</v>
      </c>
      <c r="F678" s="5" t="s">
        <v>73</v>
      </c>
      <c r="G678" s="5" t="s">
        <v>86</v>
      </c>
      <c r="H678" s="10">
        <v>14.394208651528956</v>
      </c>
      <c r="I678" s="10">
        <v>0</v>
      </c>
      <c r="J678" s="332">
        <v>14.394208651528956</v>
      </c>
      <c r="K678" s="10">
        <v>1.371747648151748</v>
      </c>
      <c r="L678" s="10">
        <v>2.65089781304625</v>
      </c>
      <c r="M678" s="332">
        <v>4.022645461197998</v>
      </c>
      <c r="N678" s="10">
        <v>1.7840226640278096</v>
      </c>
      <c r="O678" s="10">
        <v>4.559093843006184</v>
      </c>
      <c r="P678" s="10">
        <v>1.9425334973517594</v>
      </c>
      <c r="Q678" s="10">
        <v>3.7853809895269626</v>
      </c>
      <c r="R678" s="10">
        <v>5.709132041104421</v>
      </c>
      <c r="S678" s="10">
        <v>6.0796231451618095</v>
      </c>
      <c r="T678" s="10">
        <v>14.506271748442078</v>
      </c>
      <c r="U678" s="10">
        <v>1.8154792351568758</v>
      </c>
      <c r="V678" s="332">
        <v>40.1815371637779</v>
      </c>
      <c r="W678" s="332">
        <v>58.59839127650485</v>
      </c>
      <c r="X678" s="10">
        <v>5.965794261838716</v>
      </c>
      <c r="Y678" s="327">
        <v>64.56418553834357</v>
      </c>
    </row>
    <row r="679" spans="1:25" ht="15">
      <c r="A679" s="7">
        <v>2020</v>
      </c>
      <c r="B679" s="5" t="s">
        <v>507</v>
      </c>
      <c r="C679" s="5" t="s">
        <v>71</v>
      </c>
      <c r="D679" s="5" t="s">
        <v>75</v>
      </c>
      <c r="E679" s="5" t="s">
        <v>233</v>
      </c>
      <c r="F679" s="5" t="s">
        <v>73</v>
      </c>
      <c r="G679" s="5" t="s">
        <v>87</v>
      </c>
      <c r="H679" s="10">
        <v>3.5766988996570817</v>
      </c>
      <c r="I679" s="10">
        <v>0</v>
      </c>
      <c r="J679" s="332">
        <v>3.5766988996570817</v>
      </c>
      <c r="K679" s="10">
        <v>1.4307646663749913</v>
      </c>
      <c r="L679" s="10">
        <v>0.7503803686493206</v>
      </c>
      <c r="M679" s="332">
        <v>2.181145035024312</v>
      </c>
      <c r="N679" s="10">
        <v>1.9997191434560517</v>
      </c>
      <c r="O679" s="10">
        <v>4.164122459997806</v>
      </c>
      <c r="P679" s="10">
        <v>1.1524605696440493</v>
      </c>
      <c r="Q679" s="10">
        <v>1.8927047953504996</v>
      </c>
      <c r="R679" s="10">
        <v>2.4479448605144367</v>
      </c>
      <c r="S679" s="10">
        <v>3.8954809649580957</v>
      </c>
      <c r="T679" s="10">
        <v>6.67389488140529</v>
      </c>
      <c r="U679" s="10">
        <v>1.351567352958672</v>
      </c>
      <c r="V679" s="332">
        <v>23.5778950282849</v>
      </c>
      <c r="W679" s="332">
        <v>29.335738962966293</v>
      </c>
      <c r="X679" s="10">
        <v>2.9624589243132484</v>
      </c>
      <c r="Y679" s="327">
        <v>32.29819788727954</v>
      </c>
    </row>
    <row r="680" spans="1:25" ht="15">
      <c r="A680" s="7">
        <v>2020</v>
      </c>
      <c r="B680" s="5" t="s">
        <v>507</v>
      </c>
      <c r="C680" s="5" t="s">
        <v>71</v>
      </c>
      <c r="D680" s="5" t="s">
        <v>75</v>
      </c>
      <c r="E680" s="5" t="s">
        <v>234</v>
      </c>
      <c r="F680" s="5" t="s">
        <v>73</v>
      </c>
      <c r="G680" s="5" t="s">
        <v>88</v>
      </c>
      <c r="H680" s="10">
        <v>70.41366771102915</v>
      </c>
      <c r="I680" s="10">
        <v>2.0375552232110725</v>
      </c>
      <c r="J680" s="332">
        <v>72.45122293424022</v>
      </c>
      <c r="K680" s="10">
        <v>405.3736725183048</v>
      </c>
      <c r="L680" s="10">
        <v>47.759771787691314</v>
      </c>
      <c r="M680" s="332">
        <v>453.1334443059961</v>
      </c>
      <c r="N680" s="10">
        <v>23.375825365487835</v>
      </c>
      <c r="O680" s="10">
        <v>51.53689481206893</v>
      </c>
      <c r="P680" s="10">
        <v>7.56232609360298</v>
      </c>
      <c r="Q680" s="10">
        <v>17.492655543091</v>
      </c>
      <c r="R680" s="10">
        <v>25.266853383357226</v>
      </c>
      <c r="S680" s="10">
        <v>34.246687060210036</v>
      </c>
      <c r="T680" s="10">
        <v>28.776471445411605</v>
      </c>
      <c r="U680" s="10">
        <v>7.470881537338344</v>
      </c>
      <c r="V680" s="332">
        <v>195.72859524056796</v>
      </c>
      <c r="W680" s="332">
        <v>721.3132624808043</v>
      </c>
      <c r="X680" s="10">
        <v>69.37976424093193</v>
      </c>
      <c r="Y680" s="327">
        <v>790.6930267217363</v>
      </c>
    </row>
    <row r="681" spans="1:25" ht="15">
      <c r="A681" s="7">
        <v>2020</v>
      </c>
      <c r="B681" s="5" t="s">
        <v>507</v>
      </c>
      <c r="C681" s="5" t="s">
        <v>71</v>
      </c>
      <c r="D681" s="5" t="s">
        <v>75</v>
      </c>
      <c r="E681" s="5" t="s">
        <v>235</v>
      </c>
      <c r="F681" s="5" t="s">
        <v>73</v>
      </c>
      <c r="G681" s="5" t="s">
        <v>89</v>
      </c>
      <c r="H681" s="10">
        <v>236.34344879367154</v>
      </c>
      <c r="I681" s="10">
        <v>8.675580854380659</v>
      </c>
      <c r="J681" s="332">
        <v>245.0190296480522</v>
      </c>
      <c r="K681" s="10">
        <v>153.16747517585435</v>
      </c>
      <c r="L681" s="10">
        <v>68.99129583174049</v>
      </c>
      <c r="M681" s="332">
        <v>222.15877100759485</v>
      </c>
      <c r="N681" s="10">
        <v>26.4049497396336</v>
      </c>
      <c r="O681" s="10">
        <v>79.28091274283575</v>
      </c>
      <c r="P681" s="10">
        <v>13.050629698932354</v>
      </c>
      <c r="Q681" s="10">
        <v>25.72751687542496</v>
      </c>
      <c r="R681" s="10">
        <v>30.63760685373133</v>
      </c>
      <c r="S681" s="10">
        <v>54.91383786500687</v>
      </c>
      <c r="T681" s="10">
        <v>101.18782246834354</v>
      </c>
      <c r="U681" s="10">
        <v>10.478172789263555</v>
      </c>
      <c r="V681" s="332">
        <v>341.681449033172</v>
      </c>
      <c r="W681" s="332">
        <v>808.859249688819</v>
      </c>
      <c r="X681" s="10">
        <v>82.63623817108999</v>
      </c>
      <c r="Y681" s="327">
        <v>891.495487859909</v>
      </c>
    </row>
    <row r="682" spans="1:25" ht="15">
      <c r="A682" s="7">
        <v>2020</v>
      </c>
      <c r="B682" s="5" t="s">
        <v>507</v>
      </c>
      <c r="C682" s="5" t="s">
        <v>71</v>
      </c>
      <c r="D682" s="5" t="s">
        <v>84</v>
      </c>
      <c r="E682" s="5" t="s">
        <v>236</v>
      </c>
      <c r="F682" s="5" t="s">
        <v>73</v>
      </c>
      <c r="G682" s="5" t="s">
        <v>90</v>
      </c>
      <c r="H682" s="10">
        <v>9.048376379171374</v>
      </c>
      <c r="I682" s="10">
        <v>0.4542489412593133</v>
      </c>
      <c r="J682" s="332">
        <v>9.502625320430688</v>
      </c>
      <c r="K682" s="10">
        <v>4.102003899225687</v>
      </c>
      <c r="L682" s="10">
        <v>0.33682046265435744</v>
      </c>
      <c r="M682" s="332">
        <v>4.4388243618800445</v>
      </c>
      <c r="N682" s="10">
        <v>13.21782224498156</v>
      </c>
      <c r="O682" s="10">
        <v>5.4133594939629255</v>
      </c>
      <c r="P682" s="10">
        <v>1.1531529154189748</v>
      </c>
      <c r="Q682" s="10">
        <v>3.101478419422061</v>
      </c>
      <c r="R682" s="10">
        <v>2.991778183913673</v>
      </c>
      <c r="S682" s="10">
        <v>12.566011084816285</v>
      </c>
      <c r="T682" s="10">
        <v>8.354019466475435</v>
      </c>
      <c r="U682" s="10">
        <v>1.1236678768894142</v>
      </c>
      <c r="V682" s="332">
        <v>47.921289685880325</v>
      </c>
      <c r="W682" s="332">
        <v>61.86273936819106</v>
      </c>
      <c r="X682" s="10">
        <v>6.4541904995764146</v>
      </c>
      <c r="Y682" s="327">
        <v>68.31692986776747</v>
      </c>
    </row>
    <row r="683" spans="1:25" ht="15">
      <c r="A683" s="7">
        <v>2020</v>
      </c>
      <c r="B683" s="5" t="s">
        <v>507</v>
      </c>
      <c r="C683" s="5" t="s">
        <v>71</v>
      </c>
      <c r="D683" s="5" t="s">
        <v>72</v>
      </c>
      <c r="E683" s="5" t="s">
        <v>237</v>
      </c>
      <c r="F683" s="5" t="s">
        <v>73</v>
      </c>
      <c r="G683" s="5" t="s">
        <v>91</v>
      </c>
      <c r="H683" s="10">
        <v>11.11141691015631</v>
      </c>
      <c r="I683" s="10">
        <v>0</v>
      </c>
      <c r="J683" s="332">
        <v>11.11141691015631</v>
      </c>
      <c r="K683" s="10">
        <v>2.0464558655550724</v>
      </c>
      <c r="L683" s="10">
        <v>4.682393303510798</v>
      </c>
      <c r="M683" s="332">
        <v>6.728849169065871</v>
      </c>
      <c r="N683" s="10">
        <v>2.9910925006676656</v>
      </c>
      <c r="O683" s="10">
        <v>18.229616605425036</v>
      </c>
      <c r="P683" s="10">
        <v>3.876054645169374</v>
      </c>
      <c r="Q683" s="10">
        <v>7.88667270020085</v>
      </c>
      <c r="R683" s="10">
        <v>7.023033692419532</v>
      </c>
      <c r="S683" s="10">
        <v>11.345990632883474</v>
      </c>
      <c r="T683" s="10">
        <v>27.590451367187974</v>
      </c>
      <c r="U683" s="10">
        <v>3.141780872713964</v>
      </c>
      <c r="V683" s="332">
        <v>82.08469301666786</v>
      </c>
      <c r="W683" s="332">
        <v>99.92495909589003</v>
      </c>
      <c r="X683" s="10">
        <v>10.040642135047351</v>
      </c>
      <c r="Y683" s="327">
        <v>109.96560123093738</v>
      </c>
    </row>
    <row r="684" spans="1:25" ht="15">
      <c r="A684" s="7">
        <v>2020</v>
      </c>
      <c r="B684" s="5" t="s">
        <v>507</v>
      </c>
      <c r="C684" s="5" t="s">
        <v>71</v>
      </c>
      <c r="D684" s="5" t="s">
        <v>72</v>
      </c>
      <c r="E684" s="5" t="s">
        <v>238</v>
      </c>
      <c r="F684" s="5" t="s">
        <v>73</v>
      </c>
      <c r="G684" s="5" t="s">
        <v>92</v>
      </c>
      <c r="H684" s="10">
        <v>31.043601147734886</v>
      </c>
      <c r="I684" s="10">
        <v>0.9062383074905477</v>
      </c>
      <c r="J684" s="332">
        <v>31.949839455225433</v>
      </c>
      <c r="K684" s="10">
        <v>78.42023248119182</v>
      </c>
      <c r="L684" s="10">
        <v>42.084062282663304</v>
      </c>
      <c r="M684" s="332">
        <v>120.50429476385511</v>
      </c>
      <c r="N684" s="10">
        <v>22.557419096842782</v>
      </c>
      <c r="O684" s="10">
        <v>74.58747136818386</v>
      </c>
      <c r="P684" s="10">
        <v>13.512961834838208</v>
      </c>
      <c r="Q684" s="10">
        <v>34.398318633863866</v>
      </c>
      <c r="R684" s="10">
        <v>33.76504097096272</v>
      </c>
      <c r="S684" s="10">
        <v>46.2359604806237</v>
      </c>
      <c r="T684" s="10">
        <v>70.3813476176133</v>
      </c>
      <c r="U684" s="10">
        <v>11.60105055396316</v>
      </c>
      <c r="V684" s="332">
        <v>307.0395705568916</v>
      </c>
      <c r="W684" s="332">
        <v>459.49370477597216</v>
      </c>
      <c r="X684" s="10">
        <v>45.38435298490305</v>
      </c>
      <c r="Y684" s="327">
        <v>504.8780577608752</v>
      </c>
    </row>
    <row r="685" spans="1:25" ht="15">
      <c r="A685" s="7">
        <v>2020</v>
      </c>
      <c r="B685" s="5" t="s">
        <v>507</v>
      </c>
      <c r="C685" s="5" t="s">
        <v>93</v>
      </c>
      <c r="D685" s="5" t="s">
        <v>94</v>
      </c>
      <c r="E685" s="5" t="s">
        <v>239</v>
      </c>
      <c r="F685" s="5" t="s">
        <v>95</v>
      </c>
      <c r="G685" s="5" t="s">
        <v>96</v>
      </c>
      <c r="H685" s="10">
        <v>7.854813439978437</v>
      </c>
      <c r="I685" s="10">
        <v>0.936025281897056</v>
      </c>
      <c r="J685" s="332">
        <v>8.790838721875494</v>
      </c>
      <c r="K685" s="10">
        <v>0.3579691139211429</v>
      </c>
      <c r="L685" s="10">
        <v>1.365485503580514</v>
      </c>
      <c r="M685" s="332">
        <v>1.723454617501657</v>
      </c>
      <c r="N685" s="10">
        <v>3.2634265598826397</v>
      </c>
      <c r="O685" s="10">
        <v>1.0538761678189628</v>
      </c>
      <c r="P685" s="10">
        <v>0.447166206003727</v>
      </c>
      <c r="Q685" s="10">
        <v>0.8554813820263474</v>
      </c>
      <c r="R685" s="10">
        <v>0.8130009355815817</v>
      </c>
      <c r="S685" s="10">
        <v>2.5768221380379743</v>
      </c>
      <c r="T685" s="10">
        <v>4.878833878441876</v>
      </c>
      <c r="U685" s="10">
        <v>0.44229603928810074</v>
      </c>
      <c r="V685" s="332">
        <v>14.33090330708121</v>
      </c>
      <c r="W685" s="332">
        <v>24.845196646458362</v>
      </c>
      <c r="X685" s="10">
        <v>2.6553323824547928</v>
      </c>
      <c r="Y685" s="327">
        <v>27.500529028913157</v>
      </c>
    </row>
    <row r="686" spans="1:25" ht="15">
      <c r="A686" s="7">
        <v>2020</v>
      </c>
      <c r="B686" s="5" t="s">
        <v>507</v>
      </c>
      <c r="C686" s="5" t="s">
        <v>93</v>
      </c>
      <c r="D686" s="5" t="s">
        <v>97</v>
      </c>
      <c r="E686" s="5" t="s">
        <v>240</v>
      </c>
      <c r="F686" s="5" t="s">
        <v>95</v>
      </c>
      <c r="G686" s="5" t="s">
        <v>98</v>
      </c>
      <c r="H686" s="10">
        <v>33.47009214877241</v>
      </c>
      <c r="I686" s="10">
        <v>1.0659584206650614</v>
      </c>
      <c r="J686" s="332">
        <v>34.53605056943747</v>
      </c>
      <c r="K686" s="10">
        <v>0.6928598828477044</v>
      </c>
      <c r="L686" s="10">
        <v>5.468051820174214</v>
      </c>
      <c r="M686" s="332">
        <v>6.1609117030219185</v>
      </c>
      <c r="N686" s="10">
        <v>6.874255815029499</v>
      </c>
      <c r="O686" s="10">
        <v>6.071629196396879</v>
      </c>
      <c r="P686" s="10">
        <v>2.0108663173621673</v>
      </c>
      <c r="Q686" s="10">
        <v>4.0957472678830396</v>
      </c>
      <c r="R686" s="10">
        <v>3.5075980093776424</v>
      </c>
      <c r="S686" s="10">
        <v>5.5208981307350005</v>
      </c>
      <c r="T686" s="10">
        <v>9.892984709184141</v>
      </c>
      <c r="U686" s="10">
        <v>1.667615298175208</v>
      </c>
      <c r="V686" s="332">
        <v>39.641594744143575</v>
      </c>
      <c r="W686" s="332">
        <v>80.33855701660296</v>
      </c>
      <c r="X686" s="10">
        <v>8.535624631180806</v>
      </c>
      <c r="Y686" s="327">
        <v>88.87418164778377</v>
      </c>
    </row>
    <row r="687" spans="1:25" ht="15">
      <c r="A687" s="7">
        <v>2020</v>
      </c>
      <c r="B687" s="5" t="s">
        <v>507</v>
      </c>
      <c r="C687" s="5" t="s">
        <v>93</v>
      </c>
      <c r="D687" s="5" t="s">
        <v>97</v>
      </c>
      <c r="E687" s="5" t="s">
        <v>241</v>
      </c>
      <c r="F687" s="5" t="s">
        <v>95</v>
      </c>
      <c r="G687" s="5" t="s">
        <v>99</v>
      </c>
      <c r="H687" s="10">
        <v>9.149037757380869</v>
      </c>
      <c r="I687" s="10">
        <v>0</v>
      </c>
      <c r="J687" s="332">
        <v>9.149037757380869</v>
      </c>
      <c r="K687" s="10">
        <v>1.132802156009942</v>
      </c>
      <c r="L687" s="10">
        <v>1.6443894826293397</v>
      </c>
      <c r="M687" s="332">
        <v>2.7771916386392816</v>
      </c>
      <c r="N687" s="10">
        <v>1.113733126615551</v>
      </c>
      <c r="O687" s="10">
        <v>4.22093233303095</v>
      </c>
      <c r="P687" s="10">
        <v>1.2156904507797164</v>
      </c>
      <c r="Q687" s="10">
        <v>2.886329425550125</v>
      </c>
      <c r="R687" s="10">
        <v>3.2760229741466618</v>
      </c>
      <c r="S687" s="10">
        <v>5.594095801865707</v>
      </c>
      <c r="T687" s="10">
        <v>9.326534846902872</v>
      </c>
      <c r="U687" s="10">
        <v>1.6022314505629596</v>
      </c>
      <c r="V687" s="332">
        <v>29.235570409454546</v>
      </c>
      <c r="W687" s="332">
        <v>41.16179980547469</v>
      </c>
      <c r="X687" s="10">
        <v>4.178729627423663</v>
      </c>
      <c r="Y687" s="327">
        <v>45.34052943289836</v>
      </c>
    </row>
    <row r="688" spans="1:25" ht="15">
      <c r="A688" s="7">
        <v>2020</v>
      </c>
      <c r="B688" s="5" t="s">
        <v>507</v>
      </c>
      <c r="C688" s="5" t="s">
        <v>93</v>
      </c>
      <c r="D688" s="5" t="s">
        <v>97</v>
      </c>
      <c r="E688" s="5" t="s">
        <v>242</v>
      </c>
      <c r="F688" s="5" t="s">
        <v>95</v>
      </c>
      <c r="G688" s="5" t="s">
        <v>100</v>
      </c>
      <c r="H688" s="10">
        <v>6.095107570305807</v>
      </c>
      <c r="I688" s="10">
        <v>180.71431049689818</v>
      </c>
      <c r="J688" s="332">
        <v>186.80941806720398</v>
      </c>
      <c r="K688" s="10">
        <v>3.6858551975877742</v>
      </c>
      <c r="L688" s="10">
        <v>0.3262984636802811</v>
      </c>
      <c r="M688" s="332">
        <v>4.012153661268055</v>
      </c>
      <c r="N688" s="10">
        <v>9.376227030936153</v>
      </c>
      <c r="O688" s="10">
        <v>3.7169045075668663</v>
      </c>
      <c r="P688" s="10">
        <v>1.1914589112700575</v>
      </c>
      <c r="Q688" s="10">
        <v>2.2533397222636453</v>
      </c>
      <c r="R688" s="10">
        <v>3.379714468087519</v>
      </c>
      <c r="S688" s="10">
        <v>17.536783488092027</v>
      </c>
      <c r="T688" s="10">
        <v>7.298925243276753</v>
      </c>
      <c r="U688" s="10">
        <v>1.268814529850674</v>
      </c>
      <c r="V688" s="332">
        <v>46.0221679013437</v>
      </c>
      <c r="W688" s="332">
        <v>236.84373962981573</v>
      </c>
      <c r="X688" s="10">
        <v>32.53247449841408</v>
      </c>
      <c r="Y688" s="327">
        <v>269.37621412822983</v>
      </c>
    </row>
    <row r="689" spans="1:25" ht="15">
      <c r="A689" s="7">
        <v>2020</v>
      </c>
      <c r="B689" s="5" t="s">
        <v>507</v>
      </c>
      <c r="C689" s="5" t="s">
        <v>93</v>
      </c>
      <c r="D689" s="5" t="s">
        <v>97</v>
      </c>
      <c r="E689" s="5" t="s">
        <v>243</v>
      </c>
      <c r="F689" s="5" t="s">
        <v>95</v>
      </c>
      <c r="G689" s="5" t="s">
        <v>101</v>
      </c>
      <c r="H689" s="10">
        <v>24.336936829549085</v>
      </c>
      <c r="I689" s="10">
        <v>0</v>
      </c>
      <c r="J689" s="332">
        <v>24.336936829549085</v>
      </c>
      <c r="K689" s="10">
        <v>1.9100943567875597</v>
      </c>
      <c r="L689" s="10">
        <v>3.420728831030272</v>
      </c>
      <c r="M689" s="332">
        <v>5.330823187817832</v>
      </c>
      <c r="N689" s="10">
        <v>1.887519831177463</v>
      </c>
      <c r="O689" s="10">
        <v>6.252179729861426</v>
      </c>
      <c r="P689" s="10">
        <v>2.3043385514424237</v>
      </c>
      <c r="Q689" s="10">
        <v>5.1652281301291385</v>
      </c>
      <c r="R689" s="10">
        <v>4.965835519702964</v>
      </c>
      <c r="S689" s="10">
        <v>8.189628948035681</v>
      </c>
      <c r="T689" s="10">
        <v>17.445193641587387</v>
      </c>
      <c r="U689" s="10">
        <v>2.240174530137017</v>
      </c>
      <c r="V689" s="332">
        <v>48.450098882073505</v>
      </c>
      <c r="W689" s="332">
        <v>78.11785889944042</v>
      </c>
      <c r="X689" s="10">
        <v>8.029277826550725</v>
      </c>
      <c r="Y689" s="327">
        <v>86.14713672599115</v>
      </c>
    </row>
    <row r="690" spans="1:25" ht="15">
      <c r="A690" s="7">
        <v>2020</v>
      </c>
      <c r="B690" s="5" t="s">
        <v>507</v>
      </c>
      <c r="C690" s="5" t="s">
        <v>93</v>
      </c>
      <c r="D690" s="5" t="s">
        <v>94</v>
      </c>
      <c r="E690" s="5" t="s">
        <v>244</v>
      </c>
      <c r="F690" s="5" t="s">
        <v>95</v>
      </c>
      <c r="G690" s="5" t="s">
        <v>102</v>
      </c>
      <c r="H690" s="10">
        <v>25.16836775456424</v>
      </c>
      <c r="I690" s="10">
        <v>0</v>
      </c>
      <c r="J690" s="332">
        <v>25.16836775456424</v>
      </c>
      <c r="K690" s="10">
        <v>3.6827310695615227</v>
      </c>
      <c r="L690" s="10">
        <v>6.655754066471506</v>
      </c>
      <c r="M690" s="332">
        <v>10.338485136033029</v>
      </c>
      <c r="N690" s="10">
        <v>3.8554478204169778</v>
      </c>
      <c r="O690" s="10">
        <v>17.4467297769496</v>
      </c>
      <c r="P690" s="10">
        <v>4.025819505224893</v>
      </c>
      <c r="Q690" s="10">
        <v>8.514277266684473</v>
      </c>
      <c r="R690" s="10">
        <v>9.499771664341868</v>
      </c>
      <c r="S690" s="10">
        <v>14.591213771569082</v>
      </c>
      <c r="T690" s="10">
        <v>32.77139946929553</v>
      </c>
      <c r="U690" s="10">
        <v>3.903038175842617</v>
      </c>
      <c r="V690" s="332">
        <v>94.60769745032503</v>
      </c>
      <c r="W690" s="332">
        <v>130.1145503409223</v>
      </c>
      <c r="X690" s="10">
        <v>13.190645588309357</v>
      </c>
      <c r="Y690" s="327">
        <v>143.30519592923167</v>
      </c>
    </row>
    <row r="691" spans="1:25" ht="15">
      <c r="A691" s="7">
        <v>2020</v>
      </c>
      <c r="B691" s="5" t="s">
        <v>507</v>
      </c>
      <c r="C691" s="5" t="s">
        <v>93</v>
      </c>
      <c r="D691" s="5" t="s">
        <v>94</v>
      </c>
      <c r="E691" s="5" t="s">
        <v>245</v>
      </c>
      <c r="F691" s="5" t="s">
        <v>95</v>
      </c>
      <c r="G691" s="5" t="s">
        <v>103</v>
      </c>
      <c r="H691" s="10">
        <v>46.459481395464245</v>
      </c>
      <c r="I691" s="10">
        <v>15.602784598159479</v>
      </c>
      <c r="J691" s="332">
        <v>62.062265993623726</v>
      </c>
      <c r="K691" s="10">
        <v>1.9878305297403451</v>
      </c>
      <c r="L691" s="10">
        <v>11.551894178323987</v>
      </c>
      <c r="M691" s="332">
        <v>13.539724708064332</v>
      </c>
      <c r="N691" s="10">
        <v>4.015614547051864</v>
      </c>
      <c r="O691" s="10">
        <v>28.340790555957614</v>
      </c>
      <c r="P691" s="10">
        <v>6.143930367755622</v>
      </c>
      <c r="Q691" s="10">
        <v>13.85399983391726</v>
      </c>
      <c r="R691" s="10">
        <v>10.862950806263273</v>
      </c>
      <c r="S691" s="10">
        <v>19.359555662504082</v>
      </c>
      <c r="T691" s="10">
        <v>41.078796156979536</v>
      </c>
      <c r="U691" s="10">
        <v>3.847148523587082</v>
      </c>
      <c r="V691" s="332">
        <v>127.50278645401633</v>
      </c>
      <c r="W691" s="332">
        <v>203.1047771557044</v>
      </c>
      <c r="X691" s="10">
        <v>21.476127177983596</v>
      </c>
      <c r="Y691" s="327">
        <v>224.58090433368798</v>
      </c>
    </row>
    <row r="692" spans="1:25" ht="15">
      <c r="A692" s="7">
        <v>2020</v>
      </c>
      <c r="B692" s="5" t="s">
        <v>507</v>
      </c>
      <c r="C692" s="5" t="s">
        <v>93</v>
      </c>
      <c r="D692" s="5" t="s">
        <v>97</v>
      </c>
      <c r="E692" s="5" t="s">
        <v>246</v>
      </c>
      <c r="F692" s="5" t="s">
        <v>95</v>
      </c>
      <c r="G692" s="5" t="s">
        <v>104</v>
      </c>
      <c r="H692" s="10">
        <v>74.96750751997403</v>
      </c>
      <c r="I692" s="10">
        <v>0</v>
      </c>
      <c r="J692" s="332">
        <v>74.96750751997403</v>
      </c>
      <c r="K692" s="10">
        <v>6.135751253719594</v>
      </c>
      <c r="L692" s="10">
        <v>6.049931993121645</v>
      </c>
      <c r="M692" s="332">
        <v>12.18568324684124</v>
      </c>
      <c r="N692" s="10">
        <v>4.714762911352831</v>
      </c>
      <c r="O692" s="10">
        <v>10.99221199075326</v>
      </c>
      <c r="P692" s="10">
        <v>4.969919126793403</v>
      </c>
      <c r="Q692" s="10">
        <v>8.149489488266834</v>
      </c>
      <c r="R692" s="10">
        <v>9.079046336298315</v>
      </c>
      <c r="S692" s="10">
        <v>11.147928530255092</v>
      </c>
      <c r="T692" s="10">
        <v>17.676753756801535</v>
      </c>
      <c r="U692" s="10">
        <v>3.6444888115799197</v>
      </c>
      <c r="V692" s="332">
        <v>70.37460095210119</v>
      </c>
      <c r="W692" s="332">
        <v>157.52779171891646</v>
      </c>
      <c r="X692" s="10">
        <v>16.578686936047404</v>
      </c>
      <c r="Y692" s="327">
        <v>174.10647865496387</v>
      </c>
    </row>
    <row r="693" spans="1:25" ht="15">
      <c r="A693" s="7">
        <v>2020</v>
      </c>
      <c r="B693" s="5" t="s">
        <v>507</v>
      </c>
      <c r="C693" s="5" t="s">
        <v>93</v>
      </c>
      <c r="D693" s="5" t="s">
        <v>94</v>
      </c>
      <c r="E693" s="5" t="s">
        <v>247</v>
      </c>
      <c r="F693" s="5" t="s">
        <v>95</v>
      </c>
      <c r="G693" s="5" t="s">
        <v>105</v>
      </c>
      <c r="H693" s="10">
        <v>49.54932127937284</v>
      </c>
      <c r="I693" s="10">
        <v>9.818902093968306</v>
      </c>
      <c r="J693" s="332">
        <v>59.368223373341145</v>
      </c>
      <c r="K693" s="10">
        <v>3.1109514782289858</v>
      </c>
      <c r="L693" s="10">
        <v>12.802436201314928</v>
      </c>
      <c r="M693" s="332">
        <v>15.913387679543913</v>
      </c>
      <c r="N693" s="10">
        <v>8.575649680759058</v>
      </c>
      <c r="O693" s="10">
        <v>31.735099418205866</v>
      </c>
      <c r="P693" s="10">
        <v>7.49240005705483</v>
      </c>
      <c r="Q693" s="10">
        <v>15.884399993574966</v>
      </c>
      <c r="R693" s="10">
        <v>10.342852485238764</v>
      </c>
      <c r="S693" s="10">
        <v>24.951867748593408</v>
      </c>
      <c r="T693" s="10">
        <v>39.34969965787264</v>
      </c>
      <c r="U693" s="10">
        <v>4.401146590385036</v>
      </c>
      <c r="V693" s="332">
        <v>142.73311563168454</v>
      </c>
      <c r="W693" s="332">
        <v>218.0147266845696</v>
      </c>
      <c r="X693" s="10">
        <v>22.770719060662344</v>
      </c>
      <c r="Y693" s="327">
        <v>240.78544574523195</v>
      </c>
    </row>
    <row r="694" spans="1:25" ht="15">
      <c r="A694" s="7">
        <v>2020</v>
      </c>
      <c r="B694" s="5" t="s">
        <v>507</v>
      </c>
      <c r="C694" s="5" t="s">
        <v>93</v>
      </c>
      <c r="D694" s="5" t="s">
        <v>97</v>
      </c>
      <c r="E694" s="5" t="s">
        <v>248</v>
      </c>
      <c r="F694" s="5" t="s">
        <v>95</v>
      </c>
      <c r="G694" s="5" t="s">
        <v>106</v>
      </c>
      <c r="H694" s="10">
        <v>9.17613084250091</v>
      </c>
      <c r="I694" s="10">
        <v>0</v>
      </c>
      <c r="J694" s="332">
        <v>9.17613084250091</v>
      </c>
      <c r="K694" s="10">
        <v>1.999457579277421</v>
      </c>
      <c r="L694" s="10">
        <v>1.1040945062224832</v>
      </c>
      <c r="M694" s="332">
        <v>3.103552085499904</v>
      </c>
      <c r="N694" s="10">
        <v>3.292343228141922</v>
      </c>
      <c r="O694" s="10">
        <v>6.728077093475472</v>
      </c>
      <c r="P694" s="10">
        <v>1.2203780224445884</v>
      </c>
      <c r="Q694" s="10">
        <v>2.932107248307123</v>
      </c>
      <c r="R694" s="10">
        <v>3.61178366036796</v>
      </c>
      <c r="S694" s="10">
        <v>6.152424912602864</v>
      </c>
      <c r="T694" s="10">
        <v>8.494800984387668</v>
      </c>
      <c r="U694" s="10">
        <v>2.100263148670763</v>
      </c>
      <c r="V694" s="332">
        <v>34.53217829839836</v>
      </c>
      <c r="W694" s="332">
        <v>46.811861226399174</v>
      </c>
      <c r="X694" s="10">
        <v>4.784473764531281</v>
      </c>
      <c r="Y694" s="327">
        <v>51.59633499093046</v>
      </c>
    </row>
    <row r="695" spans="1:25" ht="15">
      <c r="A695" s="7">
        <v>2020</v>
      </c>
      <c r="B695" s="5" t="s">
        <v>507</v>
      </c>
      <c r="C695" s="5" t="s">
        <v>93</v>
      </c>
      <c r="D695" s="5" t="s">
        <v>97</v>
      </c>
      <c r="E695" s="5" t="s">
        <v>249</v>
      </c>
      <c r="F695" s="5" t="s">
        <v>95</v>
      </c>
      <c r="G695" s="5" t="s">
        <v>107</v>
      </c>
      <c r="H695" s="10">
        <v>25.082363016832915</v>
      </c>
      <c r="I695" s="10">
        <v>0</v>
      </c>
      <c r="J695" s="332">
        <v>25.082363016832915</v>
      </c>
      <c r="K695" s="10">
        <v>2.7253072839648005</v>
      </c>
      <c r="L695" s="10">
        <v>4.69261902685949</v>
      </c>
      <c r="M695" s="332">
        <v>7.41792631082429</v>
      </c>
      <c r="N695" s="10">
        <v>5.105399917911177</v>
      </c>
      <c r="O695" s="10">
        <v>12.356062345522883</v>
      </c>
      <c r="P695" s="10">
        <v>4.719501414403568</v>
      </c>
      <c r="Q695" s="10">
        <v>7.150159389386935</v>
      </c>
      <c r="R695" s="10">
        <v>8.487535284378717</v>
      </c>
      <c r="S695" s="10">
        <v>13.02059720338426</v>
      </c>
      <c r="T695" s="10">
        <v>23.888894411446383</v>
      </c>
      <c r="U695" s="10">
        <v>3.186053283278954</v>
      </c>
      <c r="V695" s="332">
        <v>77.91420324971287</v>
      </c>
      <c r="W695" s="332">
        <v>110.41449257737007</v>
      </c>
      <c r="X695" s="10">
        <v>11.270759877509924</v>
      </c>
      <c r="Y695" s="327">
        <v>121.68525245487999</v>
      </c>
    </row>
    <row r="696" spans="1:25" ht="15">
      <c r="A696" s="7">
        <v>2020</v>
      </c>
      <c r="B696" s="5" t="s">
        <v>507</v>
      </c>
      <c r="C696" s="5" t="s">
        <v>93</v>
      </c>
      <c r="D696" s="5" t="s">
        <v>97</v>
      </c>
      <c r="E696" s="5" t="s">
        <v>250</v>
      </c>
      <c r="F696" s="5" t="s">
        <v>95</v>
      </c>
      <c r="G696" s="5" t="s">
        <v>108</v>
      </c>
      <c r="H696" s="10">
        <v>16.888871181389234</v>
      </c>
      <c r="I696" s="10">
        <v>0</v>
      </c>
      <c r="J696" s="332">
        <v>16.888871181389234</v>
      </c>
      <c r="K696" s="10">
        <v>0.33656817866679345</v>
      </c>
      <c r="L696" s="10">
        <v>5.625809101073988</v>
      </c>
      <c r="M696" s="332">
        <v>5.962377279740781</v>
      </c>
      <c r="N696" s="10">
        <v>3.394348107548102</v>
      </c>
      <c r="O696" s="10">
        <v>9.367225601332372</v>
      </c>
      <c r="P696" s="10">
        <v>3.015547986159567</v>
      </c>
      <c r="Q696" s="10">
        <v>7.230296954621925</v>
      </c>
      <c r="R696" s="10">
        <v>5.135789574180508</v>
      </c>
      <c r="S696" s="10">
        <v>8.994527975414917</v>
      </c>
      <c r="T696" s="10">
        <v>20.84380774477535</v>
      </c>
      <c r="U696" s="10">
        <v>5.351570821210108</v>
      </c>
      <c r="V696" s="332">
        <v>63.33311476524285</v>
      </c>
      <c r="W696" s="332">
        <v>86.18436322637287</v>
      </c>
      <c r="X696" s="10">
        <v>8.737923329233798</v>
      </c>
      <c r="Y696" s="327">
        <v>94.92228655560666</v>
      </c>
    </row>
    <row r="697" spans="1:25" ht="15">
      <c r="A697" s="7">
        <v>2020</v>
      </c>
      <c r="B697" s="5" t="s">
        <v>507</v>
      </c>
      <c r="C697" s="5" t="s">
        <v>93</v>
      </c>
      <c r="D697" s="5" t="s">
        <v>97</v>
      </c>
      <c r="E697" s="5" t="s">
        <v>251</v>
      </c>
      <c r="F697" s="5" t="s">
        <v>95</v>
      </c>
      <c r="G697" s="5" t="s">
        <v>109</v>
      </c>
      <c r="H697" s="10">
        <v>5.519400341599677</v>
      </c>
      <c r="I697" s="10">
        <v>0.16168785399213212</v>
      </c>
      <c r="J697" s="332">
        <v>5.681088195591808</v>
      </c>
      <c r="K697" s="10">
        <v>0.28791966611558845</v>
      </c>
      <c r="L697" s="10">
        <v>1.823664943501392</v>
      </c>
      <c r="M697" s="332">
        <v>2.1115846096169806</v>
      </c>
      <c r="N697" s="10">
        <v>2.2664978647031573</v>
      </c>
      <c r="O697" s="10">
        <v>4.731567298993426</v>
      </c>
      <c r="P697" s="10">
        <v>1.2281972722783359</v>
      </c>
      <c r="Q697" s="10">
        <v>1.9390590626284328</v>
      </c>
      <c r="R697" s="10">
        <v>2.6663264574427075</v>
      </c>
      <c r="S697" s="10">
        <v>3.4317898369052573</v>
      </c>
      <c r="T697" s="10">
        <v>6.129451974338348</v>
      </c>
      <c r="U697" s="10">
        <v>1.114238762239052</v>
      </c>
      <c r="V697" s="332">
        <v>23.507128529528714</v>
      </c>
      <c r="W697" s="332">
        <v>31.299801334737502</v>
      </c>
      <c r="X697" s="10">
        <v>3.201871450785613</v>
      </c>
      <c r="Y697" s="327">
        <v>34.50167278552311</v>
      </c>
    </row>
    <row r="698" spans="1:25" ht="15">
      <c r="A698" s="7">
        <v>2020</v>
      </c>
      <c r="B698" s="5" t="s">
        <v>507</v>
      </c>
      <c r="C698" s="5" t="s">
        <v>93</v>
      </c>
      <c r="D698" s="5" t="s">
        <v>94</v>
      </c>
      <c r="E698" s="5" t="s">
        <v>252</v>
      </c>
      <c r="F698" s="5" t="s">
        <v>95</v>
      </c>
      <c r="G698" s="5" t="s">
        <v>110</v>
      </c>
      <c r="H698" s="10">
        <v>11.90170865461809</v>
      </c>
      <c r="I698" s="10">
        <v>0</v>
      </c>
      <c r="J698" s="332">
        <v>11.90170865461809</v>
      </c>
      <c r="K698" s="10">
        <v>0.6290041833683815</v>
      </c>
      <c r="L698" s="10">
        <v>3.318132370752679</v>
      </c>
      <c r="M698" s="332">
        <v>3.9471365541210606</v>
      </c>
      <c r="N698" s="10">
        <v>1.5714277966559569</v>
      </c>
      <c r="O698" s="10">
        <v>2.880764659947676</v>
      </c>
      <c r="P698" s="10">
        <v>2.1005878625832173</v>
      </c>
      <c r="Q698" s="10">
        <v>4.743488033225144</v>
      </c>
      <c r="R698" s="10">
        <v>4.261043436861794</v>
      </c>
      <c r="S698" s="10">
        <v>6.9191340674371995</v>
      </c>
      <c r="T698" s="10">
        <v>19.247442437878195</v>
      </c>
      <c r="U698" s="10">
        <v>1.5722327869164738</v>
      </c>
      <c r="V698" s="332">
        <v>43.29612108150566</v>
      </c>
      <c r="W698" s="332">
        <v>59.14496629024481</v>
      </c>
      <c r="X698" s="10">
        <v>5.973400457979242</v>
      </c>
      <c r="Y698" s="327">
        <v>65.11836674822405</v>
      </c>
    </row>
    <row r="699" spans="1:25" ht="15">
      <c r="A699" s="7">
        <v>2020</v>
      </c>
      <c r="B699" s="5" t="s">
        <v>507</v>
      </c>
      <c r="C699" s="5" t="s">
        <v>93</v>
      </c>
      <c r="D699" s="5" t="s">
        <v>97</v>
      </c>
      <c r="E699" s="5" t="s">
        <v>253</v>
      </c>
      <c r="F699" s="5" t="s">
        <v>95</v>
      </c>
      <c r="G699" s="5" t="s">
        <v>111</v>
      </c>
      <c r="H699" s="10">
        <v>12.184872450801649</v>
      </c>
      <c r="I699" s="10">
        <v>0.36237524331696486</v>
      </c>
      <c r="J699" s="332">
        <v>12.547247694118614</v>
      </c>
      <c r="K699" s="10">
        <v>0.8988006538377931</v>
      </c>
      <c r="L699" s="10">
        <v>3.712837287160219</v>
      </c>
      <c r="M699" s="332">
        <v>4.611637940998012</v>
      </c>
      <c r="N699" s="10">
        <v>3.991296420754694</v>
      </c>
      <c r="O699" s="10">
        <v>6.946022091112216</v>
      </c>
      <c r="P699" s="10">
        <v>2.4139200773112814</v>
      </c>
      <c r="Q699" s="10">
        <v>5.363526864138896</v>
      </c>
      <c r="R699" s="10">
        <v>5.250168475380648</v>
      </c>
      <c r="S699" s="10">
        <v>6.457543175821655</v>
      </c>
      <c r="T699" s="10">
        <v>16.242013079504023</v>
      </c>
      <c r="U699" s="10">
        <v>1.6487904024965616</v>
      </c>
      <c r="V699" s="332">
        <v>48.313280586519966</v>
      </c>
      <c r="W699" s="332">
        <v>65.47216622163658</v>
      </c>
      <c r="X699" s="10">
        <v>6.674290914620041</v>
      </c>
      <c r="Y699" s="327">
        <v>72.14645713625663</v>
      </c>
    </row>
    <row r="700" spans="1:25" ht="15">
      <c r="A700" s="7">
        <v>2020</v>
      </c>
      <c r="B700" s="5" t="s">
        <v>507</v>
      </c>
      <c r="C700" s="5" t="s">
        <v>93</v>
      </c>
      <c r="D700" s="5" t="s">
        <v>97</v>
      </c>
      <c r="E700" s="5" t="s">
        <v>254</v>
      </c>
      <c r="F700" s="5" t="s">
        <v>95</v>
      </c>
      <c r="G700" s="5" t="s">
        <v>112</v>
      </c>
      <c r="H700" s="10">
        <v>13.01152166583429</v>
      </c>
      <c r="I700" s="10">
        <v>0</v>
      </c>
      <c r="J700" s="332">
        <v>13.01152166583429</v>
      </c>
      <c r="K700" s="10">
        <v>1.6403609885291865</v>
      </c>
      <c r="L700" s="10">
        <v>8.650962139573766</v>
      </c>
      <c r="M700" s="332">
        <v>10.291323128102952</v>
      </c>
      <c r="N700" s="10">
        <v>8.721945032110437</v>
      </c>
      <c r="O700" s="10">
        <v>41.65472252483109</v>
      </c>
      <c r="P700" s="10">
        <v>4.435084060842613</v>
      </c>
      <c r="Q700" s="10">
        <v>9.207253038530343</v>
      </c>
      <c r="R700" s="10">
        <v>22.88066845038335</v>
      </c>
      <c r="S700" s="10">
        <v>17.12472961788713</v>
      </c>
      <c r="T700" s="10">
        <v>21.661411793779582</v>
      </c>
      <c r="U700" s="10">
        <v>4.265148963390965</v>
      </c>
      <c r="V700" s="332">
        <v>129.9509634817555</v>
      </c>
      <c r="W700" s="332">
        <v>153.25380827569276</v>
      </c>
      <c r="X700" s="10">
        <v>15.46039320433866</v>
      </c>
      <c r="Y700" s="327">
        <v>168.71420148003142</v>
      </c>
    </row>
    <row r="701" spans="1:25" ht="15">
      <c r="A701" s="7">
        <v>2020</v>
      </c>
      <c r="B701" s="5" t="s">
        <v>507</v>
      </c>
      <c r="C701" s="5" t="s">
        <v>93</v>
      </c>
      <c r="D701" s="5" t="s">
        <v>97</v>
      </c>
      <c r="E701" s="5" t="s">
        <v>255</v>
      </c>
      <c r="F701" s="5" t="s">
        <v>95</v>
      </c>
      <c r="G701" s="5" t="s">
        <v>113</v>
      </c>
      <c r="H701" s="10">
        <v>18.90885313959791</v>
      </c>
      <c r="I701" s="10">
        <v>1.4295937849161022</v>
      </c>
      <c r="J701" s="332">
        <v>20.33844692451401</v>
      </c>
      <c r="K701" s="10">
        <v>3.9755204696939628</v>
      </c>
      <c r="L701" s="10">
        <v>12.15565293420514</v>
      </c>
      <c r="M701" s="332">
        <v>16.1311734038991</v>
      </c>
      <c r="N701" s="10">
        <v>12.815752717584417</v>
      </c>
      <c r="O701" s="10">
        <v>55.80576911885579</v>
      </c>
      <c r="P701" s="10">
        <v>9.174370915384271</v>
      </c>
      <c r="Q701" s="10">
        <v>15.895453550976312</v>
      </c>
      <c r="R701" s="10">
        <v>25.014270044043986</v>
      </c>
      <c r="S701" s="10">
        <v>27.92668969133138</v>
      </c>
      <c r="T701" s="10">
        <v>57.98286492272018</v>
      </c>
      <c r="U701" s="10">
        <v>7.331012153633553</v>
      </c>
      <c r="V701" s="332">
        <v>211.9461831145299</v>
      </c>
      <c r="W701" s="332">
        <v>248.41580344294303</v>
      </c>
      <c r="X701" s="10">
        <v>25.060671704649614</v>
      </c>
      <c r="Y701" s="327">
        <v>273.4764751475926</v>
      </c>
    </row>
    <row r="702" spans="1:25" ht="15">
      <c r="A702" s="7">
        <v>2020</v>
      </c>
      <c r="B702" s="5" t="s">
        <v>507</v>
      </c>
      <c r="C702" s="5" t="s">
        <v>93</v>
      </c>
      <c r="D702" s="5" t="s">
        <v>97</v>
      </c>
      <c r="E702" s="5" t="s">
        <v>256</v>
      </c>
      <c r="F702" s="5" t="s">
        <v>95</v>
      </c>
      <c r="G702" s="5" t="s">
        <v>114</v>
      </c>
      <c r="H702" s="10">
        <v>16.42115093790024</v>
      </c>
      <c r="I702" s="10">
        <v>0</v>
      </c>
      <c r="J702" s="332">
        <v>16.42115093790024</v>
      </c>
      <c r="K702" s="10">
        <v>1.9756874996151017</v>
      </c>
      <c r="L702" s="10">
        <v>7.515409025778563</v>
      </c>
      <c r="M702" s="332">
        <v>9.491096525393665</v>
      </c>
      <c r="N702" s="10">
        <v>11.02704125955911</v>
      </c>
      <c r="O702" s="10">
        <v>22.894701568265948</v>
      </c>
      <c r="P702" s="10">
        <v>8.263560515176032</v>
      </c>
      <c r="Q702" s="10">
        <v>8.49956745157438</v>
      </c>
      <c r="R702" s="10">
        <v>14.070593815223834</v>
      </c>
      <c r="S702" s="10">
        <v>17.30472653791508</v>
      </c>
      <c r="T702" s="10">
        <v>24.948304806599566</v>
      </c>
      <c r="U702" s="10">
        <v>4.577769038943811</v>
      </c>
      <c r="V702" s="332">
        <v>111.58626499325777</v>
      </c>
      <c r="W702" s="332">
        <v>137.49851245655168</v>
      </c>
      <c r="X702" s="10">
        <v>13.92962709277402</v>
      </c>
      <c r="Y702" s="327">
        <v>151.4281395493257</v>
      </c>
    </row>
    <row r="703" spans="1:25" ht="15">
      <c r="A703" s="7">
        <v>2020</v>
      </c>
      <c r="B703" s="5" t="s">
        <v>507</v>
      </c>
      <c r="C703" s="5" t="s">
        <v>93</v>
      </c>
      <c r="D703" s="5" t="s">
        <v>94</v>
      </c>
      <c r="E703" s="5" t="s">
        <v>257</v>
      </c>
      <c r="F703" s="5" t="s">
        <v>95</v>
      </c>
      <c r="G703" s="5" t="s">
        <v>115</v>
      </c>
      <c r="H703" s="10">
        <v>31.414855826309793</v>
      </c>
      <c r="I703" s="10">
        <v>0</v>
      </c>
      <c r="J703" s="332">
        <v>31.414855826309793</v>
      </c>
      <c r="K703" s="10">
        <v>0.8586209994905278</v>
      </c>
      <c r="L703" s="10">
        <v>4.569343397894394</v>
      </c>
      <c r="M703" s="332">
        <v>5.427964397384922</v>
      </c>
      <c r="N703" s="10">
        <v>3.355326041542469</v>
      </c>
      <c r="O703" s="10">
        <v>6.139097353479866</v>
      </c>
      <c r="P703" s="10">
        <v>1.3959400580394379</v>
      </c>
      <c r="Q703" s="10">
        <v>3.990997232568545</v>
      </c>
      <c r="R703" s="10">
        <v>3.2397610304592876</v>
      </c>
      <c r="S703" s="10">
        <v>5.656380616361777</v>
      </c>
      <c r="T703" s="10">
        <v>10.04212909736199</v>
      </c>
      <c r="U703" s="10">
        <v>1.7977066509089032</v>
      </c>
      <c r="V703" s="332">
        <v>35.61733808072227</v>
      </c>
      <c r="W703" s="332">
        <v>72.46015830441698</v>
      </c>
      <c r="X703" s="10">
        <v>7.61706985687234</v>
      </c>
      <c r="Y703" s="327">
        <v>80.07722816128931</v>
      </c>
    </row>
    <row r="704" spans="1:25" ht="15">
      <c r="A704" s="7">
        <v>2020</v>
      </c>
      <c r="B704" s="5" t="s">
        <v>507</v>
      </c>
      <c r="C704" s="5" t="s">
        <v>116</v>
      </c>
      <c r="D704" s="5" t="s">
        <v>117</v>
      </c>
      <c r="E704" s="5" t="s">
        <v>258</v>
      </c>
      <c r="F704" s="5" t="s">
        <v>118</v>
      </c>
      <c r="G704" s="5" t="s">
        <v>119</v>
      </c>
      <c r="H704" s="10">
        <v>68.62232296440916</v>
      </c>
      <c r="I704" s="10">
        <v>2.0337344575598055</v>
      </c>
      <c r="J704" s="332">
        <v>70.65605742196897</v>
      </c>
      <c r="K704" s="10">
        <v>4.0401860343902305</v>
      </c>
      <c r="L704" s="10">
        <v>9.30439636156403</v>
      </c>
      <c r="M704" s="332">
        <v>13.344582395954262</v>
      </c>
      <c r="N704" s="10">
        <v>4.039263875583283</v>
      </c>
      <c r="O704" s="10">
        <v>16.804186593211572</v>
      </c>
      <c r="P704" s="10">
        <v>6.5612008509588975</v>
      </c>
      <c r="Q704" s="10">
        <v>10.956508853476116</v>
      </c>
      <c r="R704" s="10">
        <v>16.78820482927455</v>
      </c>
      <c r="S704" s="10">
        <v>15.29346421949476</v>
      </c>
      <c r="T704" s="10">
        <v>28.668250418618488</v>
      </c>
      <c r="U704" s="10">
        <v>5.342483582900598</v>
      </c>
      <c r="V704" s="332">
        <v>104.45356322351827</v>
      </c>
      <c r="W704" s="332">
        <v>188.4542030414415</v>
      </c>
      <c r="X704" s="10">
        <v>19.598204968421356</v>
      </c>
      <c r="Y704" s="327">
        <v>208.05240800986286</v>
      </c>
    </row>
    <row r="705" spans="1:25" ht="15">
      <c r="A705" s="7">
        <v>2020</v>
      </c>
      <c r="B705" s="5" t="s">
        <v>507</v>
      </c>
      <c r="C705" s="5" t="s">
        <v>116</v>
      </c>
      <c r="D705" s="5" t="s">
        <v>120</v>
      </c>
      <c r="E705" s="5" t="s">
        <v>259</v>
      </c>
      <c r="F705" s="5" t="s">
        <v>118</v>
      </c>
      <c r="G705" s="5" t="s">
        <v>121</v>
      </c>
      <c r="H705" s="10">
        <v>5.875047575851266</v>
      </c>
      <c r="I705" s="10">
        <v>0</v>
      </c>
      <c r="J705" s="332">
        <v>5.875047575851266</v>
      </c>
      <c r="K705" s="10">
        <v>0.6386528303484047</v>
      </c>
      <c r="L705" s="10">
        <v>2.61291292127887</v>
      </c>
      <c r="M705" s="332">
        <v>3.251565751627275</v>
      </c>
      <c r="N705" s="10">
        <v>1.7925549770896456</v>
      </c>
      <c r="O705" s="10">
        <v>7.28002838037615</v>
      </c>
      <c r="P705" s="10">
        <v>1.3500181684749317</v>
      </c>
      <c r="Q705" s="10">
        <v>2.6292697980552737</v>
      </c>
      <c r="R705" s="10">
        <v>5.242454063835416</v>
      </c>
      <c r="S705" s="10">
        <v>5.167748320734585</v>
      </c>
      <c r="T705" s="10">
        <v>10.018676628531804</v>
      </c>
      <c r="U705" s="10">
        <v>1.3017992325252739</v>
      </c>
      <c r="V705" s="332">
        <v>34.78254956962308</v>
      </c>
      <c r="W705" s="332">
        <v>43.90916289710162</v>
      </c>
      <c r="X705" s="10">
        <v>4.425255217981852</v>
      </c>
      <c r="Y705" s="327">
        <v>48.33441811508347</v>
      </c>
    </row>
    <row r="706" spans="1:25" ht="15">
      <c r="A706" s="7">
        <v>2020</v>
      </c>
      <c r="B706" s="5" t="s">
        <v>507</v>
      </c>
      <c r="C706" s="5" t="s">
        <v>116</v>
      </c>
      <c r="D706" s="5" t="s">
        <v>117</v>
      </c>
      <c r="E706" s="5" t="s">
        <v>260</v>
      </c>
      <c r="F706" s="5" t="s">
        <v>118</v>
      </c>
      <c r="G706" s="5" t="s">
        <v>122</v>
      </c>
      <c r="H706" s="10">
        <v>12.700735893139647</v>
      </c>
      <c r="I706" s="10">
        <v>0</v>
      </c>
      <c r="J706" s="332">
        <v>12.700735893139647</v>
      </c>
      <c r="K706" s="10">
        <v>1.5973319417601841</v>
      </c>
      <c r="L706" s="10">
        <v>2.2165293676197133</v>
      </c>
      <c r="M706" s="332">
        <v>3.8138613093798974</v>
      </c>
      <c r="N706" s="10">
        <v>2.5028173672853016</v>
      </c>
      <c r="O706" s="10">
        <v>4.709568349439325</v>
      </c>
      <c r="P706" s="10">
        <v>1.5211996158494159</v>
      </c>
      <c r="Q706" s="10">
        <v>4.185244272702121</v>
      </c>
      <c r="R706" s="10">
        <v>6.626260763750449</v>
      </c>
      <c r="S706" s="10">
        <v>5.219541513126349</v>
      </c>
      <c r="T706" s="10">
        <v>11.780999384325163</v>
      </c>
      <c r="U706" s="10">
        <v>1.2071439005386586</v>
      </c>
      <c r="V706" s="332">
        <v>37.752775167016786</v>
      </c>
      <c r="W706" s="332">
        <v>54.26737236953633</v>
      </c>
      <c r="X706" s="10">
        <v>5.525830508798214</v>
      </c>
      <c r="Y706" s="327">
        <v>59.79320287833455</v>
      </c>
    </row>
    <row r="707" spans="1:25" ht="15">
      <c r="A707" s="7">
        <v>2020</v>
      </c>
      <c r="B707" s="5" t="s">
        <v>507</v>
      </c>
      <c r="C707" s="5" t="s">
        <v>116</v>
      </c>
      <c r="D707" s="5" t="s">
        <v>123</v>
      </c>
      <c r="E707" s="5" t="s">
        <v>261</v>
      </c>
      <c r="F707" s="5" t="s">
        <v>118</v>
      </c>
      <c r="G707" s="5" t="s">
        <v>124</v>
      </c>
      <c r="H707" s="10">
        <v>11.440066364826233</v>
      </c>
      <c r="I707" s="10">
        <v>0</v>
      </c>
      <c r="J707" s="332">
        <v>11.440066364826233</v>
      </c>
      <c r="K707" s="10">
        <v>8.748813629877636</v>
      </c>
      <c r="L707" s="10">
        <v>4.341864987317276</v>
      </c>
      <c r="M707" s="332">
        <v>13.090678617194913</v>
      </c>
      <c r="N707" s="10">
        <v>12.441058595827352</v>
      </c>
      <c r="O707" s="10">
        <v>15.372395130572805</v>
      </c>
      <c r="P707" s="10">
        <v>3.5111535667811835</v>
      </c>
      <c r="Q707" s="10">
        <v>9.832784357293678</v>
      </c>
      <c r="R707" s="10">
        <v>17.568777949246996</v>
      </c>
      <c r="S707" s="10">
        <v>13.567562262315583</v>
      </c>
      <c r="T707" s="10">
        <v>20.070075931931395</v>
      </c>
      <c r="U707" s="10">
        <v>3.0063533766428163</v>
      </c>
      <c r="V707" s="332">
        <v>95.37016117061181</v>
      </c>
      <c r="W707" s="332">
        <v>119.90090615263296</v>
      </c>
      <c r="X707" s="10">
        <v>12.069006223538041</v>
      </c>
      <c r="Y707" s="327">
        <v>131.969912376171</v>
      </c>
    </row>
    <row r="708" spans="1:25" ht="15">
      <c r="A708" s="7">
        <v>2020</v>
      </c>
      <c r="B708" s="5" t="s">
        <v>507</v>
      </c>
      <c r="C708" s="5" t="s">
        <v>116</v>
      </c>
      <c r="D708" s="5" t="s">
        <v>120</v>
      </c>
      <c r="E708" s="5" t="s">
        <v>262</v>
      </c>
      <c r="F708" s="5" t="s">
        <v>118</v>
      </c>
      <c r="G708" s="5" t="s">
        <v>125</v>
      </c>
      <c r="H708" s="10">
        <v>12.010439168821305</v>
      </c>
      <c r="I708" s="10">
        <v>0.3596441004614031</v>
      </c>
      <c r="J708" s="332">
        <v>12.37008326928271</v>
      </c>
      <c r="K708" s="10">
        <v>1.7061693910796787</v>
      </c>
      <c r="L708" s="10">
        <v>2.151650321541352</v>
      </c>
      <c r="M708" s="332">
        <v>3.8578197126210307</v>
      </c>
      <c r="N708" s="10">
        <v>1.5546441977247847</v>
      </c>
      <c r="O708" s="10">
        <v>3.56801544145975</v>
      </c>
      <c r="P708" s="10">
        <v>0.9426792994096175</v>
      </c>
      <c r="Q708" s="10">
        <v>2.1572441358981065</v>
      </c>
      <c r="R708" s="10">
        <v>5.172579416157955</v>
      </c>
      <c r="S708" s="10">
        <v>4.8525968811324764</v>
      </c>
      <c r="T708" s="10">
        <v>6.743972715242143</v>
      </c>
      <c r="U708" s="10">
        <v>1.1096585100020713</v>
      </c>
      <c r="V708" s="332">
        <v>26.101390597026906</v>
      </c>
      <c r="W708" s="332">
        <v>42.329293578930645</v>
      </c>
      <c r="X708" s="10">
        <v>4.348246542517728</v>
      </c>
      <c r="Y708" s="327">
        <v>46.677540121448374</v>
      </c>
    </row>
    <row r="709" spans="1:25" ht="15">
      <c r="A709" s="7">
        <v>2020</v>
      </c>
      <c r="B709" s="5" t="s">
        <v>507</v>
      </c>
      <c r="C709" s="5" t="s">
        <v>116</v>
      </c>
      <c r="D709" s="5" t="s">
        <v>126</v>
      </c>
      <c r="E709" s="5" t="s">
        <v>263</v>
      </c>
      <c r="F709" s="5" t="s">
        <v>118</v>
      </c>
      <c r="G709" s="5" t="s">
        <v>127</v>
      </c>
      <c r="H709" s="10">
        <v>106.83491418416385</v>
      </c>
      <c r="I709" s="10">
        <v>0</v>
      </c>
      <c r="J709" s="332">
        <v>106.83491418416385</v>
      </c>
      <c r="K709" s="10">
        <v>24.440102486025896</v>
      </c>
      <c r="L709" s="10">
        <v>18.81724702163002</v>
      </c>
      <c r="M709" s="332">
        <v>43.25734950765592</v>
      </c>
      <c r="N709" s="10">
        <v>20.615159484870826</v>
      </c>
      <c r="O709" s="10">
        <v>107.48555162326639</v>
      </c>
      <c r="P709" s="10">
        <v>28.4389739830701</v>
      </c>
      <c r="Q709" s="10">
        <v>54.844500264859434</v>
      </c>
      <c r="R709" s="10">
        <v>74.40242867263098</v>
      </c>
      <c r="S709" s="10">
        <v>63.448801036147835</v>
      </c>
      <c r="T709" s="10">
        <v>56.899625165160764</v>
      </c>
      <c r="U709" s="10">
        <v>20.623705413591725</v>
      </c>
      <c r="V709" s="332">
        <v>426.75874564359805</v>
      </c>
      <c r="W709" s="332">
        <v>576.8510093354179</v>
      </c>
      <c r="X709" s="10">
        <v>58.35081488144718</v>
      </c>
      <c r="Y709" s="327">
        <v>635.201824216865</v>
      </c>
    </row>
    <row r="710" spans="1:25" ht="15">
      <c r="A710" s="7">
        <v>2020</v>
      </c>
      <c r="B710" s="5" t="s">
        <v>507</v>
      </c>
      <c r="C710" s="5" t="s">
        <v>116</v>
      </c>
      <c r="D710" s="5" t="s">
        <v>120</v>
      </c>
      <c r="E710" s="5" t="s">
        <v>264</v>
      </c>
      <c r="F710" s="5" t="s">
        <v>118</v>
      </c>
      <c r="G710" s="5" t="s">
        <v>128</v>
      </c>
      <c r="H710" s="10">
        <v>226.06211641643222</v>
      </c>
      <c r="I710" s="10">
        <v>0</v>
      </c>
      <c r="J710" s="332">
        <v>226.06211641643222</v>
      </c>
      <c r="K710" s="10">
        <v>5.005030521893603</v>
      </c>
      <c r="L710" s="10">
        <v>23.239704263009035</v>
      </c>
      <c r="M710" s="332">
        <v>28.244734784902636</v>
      </c>
      <c r="N710" s="10">
        <v>4.751860941501837</v>
      </c>
      <c r="O710" s="10">
        <v>29.723373914691752</v>
      </c>
      <c r="P710" s="10">
        <v>10.60314787342653</v>
      </c>
      <c r="Q710" s="10">
        <v>10.714034900692319</v>
      </c>
      <c r="R710" s="10">
        <v>23.25282080993191</v>
      </c>
      <c r="S710" s="10">
        <v>17.410716247514085</v>
      </c>
      <c r="T710" s="10">
        <v>22.417760349072495</v>
      </c>
      <c r="U710" s="10">
        <v>5.575379750593397</v>
      </c>
      <c r="V710" s="332">
        <v>124.44909478742433</v>
      </c>
      <c r="W710" s="332">
        <v>378.7559459887592</v>
      </c>
      <c r="X710" s="10">
        <v>40.49538152342432</v>
      </c>
      <c r="Y710" s="327">
        <v>419.25132751218354</v>
      </c>
    </row>
    <row r="711" spans="1:25" ht="15">
      <c r="A711" s="7">
        <v>2020</v>
      </c>
      <c r="B711" s="5" t="s">
        <v>507</v>
      </c>
      <c r="C711" s="5" t="s">
        <v>116</v>
      </c>
      <c r="D711" s="5" t="s">
        <v>126</v>
      </c>
      <c r="E711" s="5" t="s">
        <v>265</v>
      </c>
      <c r="F711" s="5" t="s">
        <v>118</v>
      </c>
      <c r="G711" s="5" t="s">
        <v>129</v>
      </c>
      <c r="H711" s="10">
        <v>53.90983217883545</v>
      </c>
      <c r="I711" s="10">
        <v>0</v>
      </c>
      <c r="J711" s="332">
        <v>53.90983217883545</v>
      </c>
      <c r="K711" s="10">
        <v>16.99354888422773</v>
      </c>
      <c r="L711" s="10">
        <v>21.53609594326802</v>
      </c>
      <c r="M711" s="332">
        <v>38.52964482749575</v>
      </c>
      <c r="N711" s="10">
        <v>31.832733084870085</v>
      </c>
      <c r="O711" s="10">
        <v>79.60824361462953</v>
      </c>
      <c r="P711" s="10">
        <v>19.036651382453304</v>
      </c>
      <c r="Q711" s="10">
        <v>34.89661785977407</v>
      </c>
      <c r="R711" s="10">
        <v>66.2355451039514</v>
      </c>
      <c r="S711" s="10">
        <v>49.25487954702449</v>
      </c>
      <c r="T711" s="10">
        <v>53.83914104860569</v>
      </c>
      <c r="U711" s="10">
        <v>11.884792889967954</v>
      </c>
      <c r="V711" s="332">
        <v>346.58860453127653</v>
      </c>
      <c r="W711" s="332">
        <v>439.02808153760776</v>
      </c>
      <c r="X711" s="10">
        <v>44.29164504235292</v>
      </c>
      <c r="Y711" s="327">
        <v>483.3197265799607</v>
      </c>
    </row>
    <row r="712" spans="1:25" ht="15">
      <c r="A712" s="7">
        <v>2020</v>
      </c>
      <c r="B712" s="5" t="s">
        <v>507</v>
      </c>
      <c r="C712" s="5" t="s">
        <v>116</v>
      </c>
      <c r="D712" s="5" t="s">
        <v>126</v>
      </c>
      <c r="E712" s="5" t="s">
        <v>266</v>
      </c>
      <c r="F712" s="5" t="s">
        <v>118</v>
      </c>
      <c r="G712" s="5" t="s">
        <v>130</v>
      </c>
      <c r="H712" s="10">
        <v>96.45329686235071</v>
      </c>
      <c r="I712" s="10">
        <v>0</v>
      </c>
      <c r="J712" s="332">
        <v>96.45329686235071</v>
      </c>
      <c r="K712" s="10">
        <v>24.31315240376078</v>
      </c>
      <c r="L712" s="10">
        <v>13.004951028277487</v>
      </c>
      <c r="M712" s="332">
        <v>37.318103432038264</v>
      </c>
      <c r="N712" s="10">
        <v>9.589511730145539</v>
      </c>
      <c r="O712" s="10">
        <v>61.127236007780624</v>
      </c>
      <c r="P712" s="10">
        <v>13.503866017700386</v>
      </c>
      <c r="Q712" s="10">
        <v>22.16009130424561</v>
      </c>
      <c r="R712" s="10">
        <v>45.97445860215404</v>
      </c>
      <c r="S712" s="10">
        <v>36.497056784930926</v>
      </c>
      <c r="T712" s="10">
        <v>48.633309070699006</v>
      </c>
      <c r="U712" s="10">
        <v>8.869731339935354</v>
      </c>
      <c r="V712" s="332">
        <v>246.35526085759147</v>
      </c>
      <c r="W712" s="332">
        <v>380.12666115198044</v>
      </c>
      <c r="X712" s="10">
        <v>38.763964636614745</v>
      </c>
      <c r="Y712" s="327">
        <v>418.8906257885952</v>
      </c>
    </row>
    <row r="713" spans="1:25" ht="15">
      <c r="A713" s="7">
        <v>2020</v>
      </c>
      <c r="B713" s="5" t="s">
        <v>507</v>
      </c>
      <c r="C713" s="5" t="s">
        <v>116</v>
      </c>
      <c r="D713" s="5" t="s">
        <v>120</v>
      </c>
      <c r="E713" s="5" t="s">
        <v>267</v>
      </c>
      <c r="F713" s="5" t="s">
        <v>118</v>
      </c>
      <c r="G713" s="5" t="s">
        <v>131</v>
      </c>
      <c r="H713" s="10">
        <v>11.80498961550555</v>
      </c>
      <c r="I713" s="10">
        <v>0</v>
      </c>
      <c r="J713" s="332">
        <v>11.80498961550555</v>
      </c>
      <c r="K713" s="10">
        <v>1.0944561890864097</v>
      </c>
      <c r="L713" s="10">
        <v>3.730516899640572</v>
      </c>
      <c r="M713" s="332">
        <v>4.824973088726981</v>
      </c>
      <c r="N713" s="10">
        <v>1.9200558732893487</v>
      </c>
      <c r="O713" s="10">
        <v>6.573353378134599</v>
      </c>
      <c r="P713" s="10">
        <v>2.3956261795935716</v>
      </c>
      <c r="Q713" s="10">
        <v>6.86061700018792</v>
      </c>
      <c r="R713" s="10">
        <v>14.301187125310319</v>
      </c>
      <c r="S713" s="10">
        <v>9.065567583432209</v>
      </c>
      <c r="T713" s="10">
        <v>12.26467182596125</v>
      </c>
      <c r="U713" s="10">
        <v>2.1689112529761823</v>
      </c>
      <c r="V713" s="332">
        <v>55.5499902188854</v>
      </c>
      <c r="W713" s="332">
        <v>72.17995292311792</v>
      </c>
      <c r="X713" s="10">
        <v>7.217174799901343</v>
      </c>
      <c r="Y713" s="327">
        <v>79.39712772301927</v>
      </c>
    </row>
    <row r="714" spans="1:25" ht="15">
      <c r="A714" s="7">
        <v>2020</v>
      </c>
      <c r="B714" s="5" t="s">
        <v>507</v>
      </c>
      <c r="C714" s="5" t="s">
        <v>116</v>
      </c>
      <c r="D714" s="5" t="s">
        <v>126</v>
      </c>
      <c r="E714" s="5" t="s">
        <v>268</v>
      </c>
      <c r="F714" s="5" t="s">
        <v>118</v>
      </c>
      <c r="G714" s="5" t="s">
        <v>132</v>
      </c>
      <c r="H714" s="10">
        <v>68.99213863321208</v>
      </c>
      <c r="I714" s="10">
        <v>0</v>
      </c>
      <c r="J714" s="332">
        <v>68.99213863321208</v>
      </c>
      <c r="K714" s="10">
        <v>453.5829974561548</v>
      </c>
      <c r="L714" s="10">
        <v>106.50773159097274</v>
      </c>
      <c r="M714" s="332">
        <v>560.0907290471275</v>
      </c>
      <c r="N714" s="10">
        <v>41.29561310357687</v>
      </c>
      <c r="O714" s="10">
        <v>104.30433852173913</v>
      </c>
      <c r="P714" s="10">
        <v>28.362171000034426</v>
      </c>
      <c r="Q714" s="10">
        <v>35.802128583424945</v>
      </c>
      <c r="R714" s="10">
        <v>76.23766354290052</v>
      </c>
      <c r="S714" s="10">
        <v>67.7774048130069</v>
      </c>
      <c r="T714" s="10">
        <v>49.217532541378056</v>
      </c>
      <c r="U714" s="10">
        <v>14.854993214433104</v>
      </c>
      <c r="V714" s="332">
        <v>417.85184532049396</v>
      </c>
      <c r="W714" s="332">
        <v>1046.9347130008337</v>
      </c>
      <c r="X714" s="10">
        <v>100.86266253893645</v>
      </c>
      <c r="Y714" s="327">
        <v>1147.7973755397702</v>
      </c>
    </row>
    <row r="715" spans="1:25" ht="15">
      <c r="A715" s="7">
        <v>2020</v>
      </c>
      <c r="B715" s="5" t="s">
        <v>507</v>
      </c>
      <c r="C715" s="5" t="s">
        <v>116</v>
      </c>
      <c r="D715" s="5" t="s">
        <v>120</v>
      </c>
      <c r="E715" s="5" t="s">
        <v>269</v>
      </c>
      <c r="F715" s="5" t="s">
        <v>118</v>
      </c>
      <c r="G715" s="5" t="s">
        <v>133</v>
      </c>
      <c r="H715" s="10">
        <v>3.2942295516675193</v>
      </c>
      <c r="I715" s="10">
        <v>0</v>
      </c>
      <c r="J715" s="332">
        <v>3.2942295516675193</v>
      </c>
      <c r="K715" s="10">
        <v>6.319268398047505</v>
      </c>
      <c r="L715" s="10">
        <v>14.260574062100398</v>
      </c>
      <c r="M715" s="332">
        <v>20.5798424601479</v>
      </c>
      <c r="N715" s="10">
        <v>30.204277619367463</v>
      </c>
      <c r="O715" s="10">
        <v>94.2210737966103</v>
      </c>
      <c r="P715" s="10">
        <v>8.65179039583269</v>
      </c>
      <c r="Q715" s="10">
        <v>15.578659131390209</v>
      </c>
      <c r="R715" s="10">
        <v>45.33745165072564</v>
      </c>
      <c r="S715" s="10">
        <v>39.220712963046765</v>
      </c>
      <c r="T715" s="10">
        <v>42.825741584920856</v>
      </c>
      <c r="U715" s="10">
        <v>9.288382231707086</v>
      </c>
      <c r="V715" s="332">
        <v>285.328089373601</v>
      </c>
      <c r="W715" s="332">
        <v>309.20216138541645</v>
      </c>
      <c r="X715" s="10">
        <v>31.167237935200518</v>
      </c>
      <c r="Y715" s="327">
        <v>340.36939932061694</v>
      </c>
    </row>
    <row r="716" spans="1:25" ht="15">
      <c r="A716" s="7">
        <v>2020</v>
      </c>
      <c r="B716" s="5" t="s">
        <v>507</v>
      </c>
      <c r="C716" s="5" t="s">
        <v>116</v>
      </c>
      <c r="D716" s="5" t="s">
        <v>126</v>
      </c>
      <c r="E716" s="5" t="s">
        <v>270</v>
      </c>
      <c r="F716" s="5" t="s">
        <v>118</v>
      </c>
      <c r="G716" s="5" t="s">
        <v>134</v>
      </c>
      <c r="H716" s="10">
        <v>43.26159418307242</v>
      </c>
      <c r="I716" s="10">
        <v>0</v>
      </c>
      <c r="J716" s="332">
        <v>43.26159418307242</v>
      </c>
      <c r="K716" s="10">
        <v>42.992056242476565</v>
      </c>
      <c r="L716" s="10">
        <v>32.151358675259836</v>
      </c>
      <c r="M716" s="332">
        <v>75.14341491773641</v>
      </c>
      <c r="N716" s="10">
        <v>51.83387445957569</v>
      </c>
      <c r="O716" s="10">
        <v>115.884945027062</v>
      </c>
      <c r="P716" s="10">
        <v>31.683882221289938</v>
      </c>
      <c r="Q716" s="10">
        <v>83.74565488386781</v>
      </c>
      <c r="R716" s="10">
        <v>111.31611769537051</v>
      </c>
      <c r="S716" s="10">
        <v>81.88175625061336</v>
      </c>
      <c r="T716" s="10">
        <v>74.93505830702989</v>
      </c>
      <c r="U716" s="10">
        <v>23.124562164217462</v>
      </c>
      <c r="V716" s="332">
        <v>574.4058510090266</v>
      </c>
      <c r="W716" s="332">
        <v>692.8108601098354</v>
      </c>
      <c r="X716" s="10">
        <v>68.93075791796471</v>
      </c>
      <c r="Y716" s="327">
        <v>761.7416180278001</v>
      </c>
    </row>
    <row r="717" spans="1:25" ht="15">
      <c r="A717" s="7">
        <v>2020</v>
      </c>
      <c r="B717" s="5" t="s">
        <v>507</v>
      </c>
      <c r="C717" s="5" t="s">
        <v>116</v>
      </c>
      <c r="D717" s="5" t="s">
        <v>126</v>
      </c>
      <c r="E717" s="5" t="s">
        <v>271</v>
      </c>
      <c r="F717" s="5" t="s">
        <v>118</v>
      </c>
      <c r="G717" s="5" t="s">
        <v>135</v>
      </c>
      <c r="H717" s="10">
        <v>36.541943659600726</v>
      </c>
      <c r="I717" s="10">
        <v>0</v>
      </c>
      <c r="J717" s="332">
        <v>36.541943659600726</v>
      </c>
      <c r="K717" s="10">
        <v>22.5814460465448</v>
      </c>
      <c r="L717" s="10">
        <v>7.201683045361482</v>
      </c>
      <c r="M717" s="332">
        <v>29.783129091906282</v>
      </c>
      <c r="N717" s="10">
        <v>21.51647923315588</v>
      </c>
      <c r="O717" s="10">
        <v>35.69239923507978</v>
      </c>
      <c r="P717" s="10">
        <v>7.022178309751597</v>
      </c>
      <c r="Q717" s="10">
        <v>16.661125591378806</v>
      </c>
      <c r="R717" s="10">
        <v>21.790871278624373</v>
      </c>
      <c r="S717" s="10">
        <v>20.583337514117776</v>
      </c>
      <c r="T717" s="10">
        <v>22.759568089128507</v>
      </c>
      <c r="U717" s="10">
        <v>6.545257616042223</v>
      </c>
      <c r="V717" s="332">
        <v>152.57121686727893</v>
      </c>
      <c r="W717" s="332">
        <v>218.89628961878594</v>
      </c>
      <c r="X717" s="10">
        <v>22.279190573038875</v>
      </c>
      <c r="Y717" s="327">
        <v>241.17548019182482</v>
      </c>
    </row>
    <row r="718" spans="1:25" ht="15">
      <c r="A718" s="7">
        <v>2020</v>
      </c>
      <c r="B718" s="5" t="s">
        <v>507</v>
      </c>
      <c r="C718" s="5" t="s">
        <v>116</v>
      </c>
      <c r="D718" s="5" t="s">
        <v>126</v>
      </c>
      <c r="E718" s="5" t="s">
        <v>272</v>
      </c>
      <c r="F718" s="5" t="s">
        <v>118</v>
      </c>
      <c r="G718" s="5" t="s">
        <v>136</v>
      </c>
      <c r="H718" s="10">
        <v>144.2326124393503</v>
      </c>
      <c r="I718" s="10">
        <v>0</v>
      </c>
      <c r="J718" s="332">
        <v>144.2326124393503</v>
      </c>
      <c r="K718" s="10">
        <v>310.6854001020678</v>
      </c>
      <c r="L718" s="10">
        <v>113.09098562897042</v>
      </c>
      <c r="M718" s="332">
        <v>423.7763857310382</v>
      </c>
      <c r="N718" s="10">
        <v>32.18614746237501</v>
      </c>
      <c r="O718" s="10">
        <v>95.89877784395141</v>
      </c>
      <c r="P718" s="10">
        <v>43.03781851796232</v>
      </c>
      <c r="Q718" s="10">
        <v>55.10701236397162</v>
      </c>
      <c r="R718" s="10">
        <v>73.7490293596855</v>
      </c>
      <c r="S718" s="10">
        <v>79.50652562194166</v>
      </c>
      <c r="T718" s="10">
        <v>87.99040959887165</v>
      </c>
      <c r="U718" s="10">
        <v>18.574415048195576</v>
      </c>
      <c r="V718" s="332">
        <v>486.05013581695476</v>
      </c>
      <c r="W718" s="332">
        <v>1054.0591339873433</v>
      </c>
      <c r="X718" s="10">
        <v>103.32640109823842</v>
      </c>
      <c r="Y718" s="327">
        <v>1157.3855350855818</v>
      </c>
    </row>
    <row r="719" spans="1:25" ht="15">
      <c r="A719" s="7">
        <v>2020</v>
      </c>
      <c r="B719" s="5" t="s">
        <v>507</v>
      </c>
      <c r="C719" s="5" t="s">
        <v>116</v>
      </c>
      <c r="D719" s="5" t="s">
        <v>117</v>
      </c>
      <c r="E719" s="5" t="s">
        <v>273</v>
      </c>
      <c r="F719" s="5" t="s">
        <v>118</v>
      </c>
      <c r="G719" s="5" t="s">
        <v>137</v>
      </c>
      <c r="H719" s="10">
        <v>15.652135877942381</v>
      </c>
      <c r="I719" s="10">
        <v>0</v>
      </c>
      <c r="J719" s="332">
        <v>15.652135877942381</v>
      </c>
      <c r="K719" s="10">
        <v>5.841974740944982</v>
      </c>
      <c r="L719" s="10">
        <v>3.7284025053623955</v>
      </c>
      <c r="M719" s="332">
        <v>9.570377246307377</v>
      </c>
      <c r="N719" s="10">
        <v>8.398254444295285</v>
      </c>
      <c r="O719" s="10">
        <v>3.263143298513912</v>
      </c>
      <c r="P719" s="10">
        <v>1.621458723841948</v>
      </c>
      <c r="Q719" s="10">
        <v>3.6748965483699663</v>
      </c>
      <c r="R719" s="10">
        <v>5.462297197799202</v>
      </c>
      <c r="S719" s="10">
        <v>19.312454604536253</v>
      </c>
      <c r="T719" s="10">
        <v>10.446090652907857</v>
      </c>
      <c r="U719" s="10">
        <v>1.274933287432696</v>
      </c>
      <c r="V719" s="332">
        <v>53.45352875769712</v>
      </c>
      <c r="W719" s="332">
        <v>78.67604188194689</v>
      </c>
      <c r="X719" s="10">
        <v>8.024882419702429</v>
      </c>
      <c r="Y719" s="327">
        <v>86.70092430164931</v>
      </c>
    </row>
    <row r="720" spans="1:25" ht="15">
      <c r="A720" s="7">
        <v>2020</v>
      </c>
      <c r="B720" s="5" t="s">
        <v>507</v>
      </c>
      <c r="C720" s="5" t="s">
        <v>116</v>
      </c>
      <c r="D720" s="5" t="s">
        <v>126</v>
      </c>
      <c r="E720" s="5" t="s">
        <v>274</v>
      </c>
      <c r="F720" s="5" t="s">
        <v>118</v>
      </c>
      <c r="G720" s="5" t="s">
        <v>138</v>
      </c>
      <c r="H720" s="10">
        <v>36.25580675053289</v>
      </c>
      <c r="I720" s="10">
        <v>0</v>
      </c>
      <c r="J720" s="332">
        <v>36.25580675053289</v>
      </c>
      <c r="K720" s="10">
        <v>1195.0411446073874</v>
      </c>
      <c r="L720" s="10">
        <v>348.2655938798033</v>
      </c>
      <c r="M720" s="332">
        <v>1543.3067384871906</v>
      </c>
      <c r="N720" s="10">
        <v>133.2405907803356</v>
      </c>
      <c r="O720" s="10">
        <v>414.9955666383424</v>
      </c>
      <c r="P720" s="10">
        <v>61.82810311222626</v>
      </c>
      <c r="Q720" s="10">
        <v>109.56530909052469</v>
      </c>
      <c r="R720" s="10">
        <v>199.92812614485595</v>
      </c>
      <c r="S720" s="10">
        <v>206.02985496426825</v>
      </c>
      <c r="T720" s="10">
        <v>291.692167142008</v>
      </c>
      <c r="U720" s="10">
        <v>38.46072922384646</v>
      </c>
      <c r="V720" s="332">
        <v>1455.7404470964077</v>
      </c>
      <c r="W720" s="332">
        <v>3035.3029923341314</v>
      </c>
      <c r="X720" s="10">
        <v>291.76986143947386</v>
      </c>
      <c r="Y720" s="327">
        <v>3327.0728537736054</v>
      </c>
    </row>
    <row r="721" spans="1:25" ht="15">
      <c r="A721" s="7">
        <v>2020</v>
      </c>
      <c r="B721" s="5" t="s">
        <v>507</v>
      </c>
      <c r="C721" s="5" t="s">
        <v>116</v>
      </c>
      <c r="D721" s="5" t="s">
        <v>120</v>
      </c>
      <c r="E721" s="5" t="s">
        <v>275</v>
      </c>
      <c r="F721" s="5" t="s">
        <v>118</v>
      </c>
      <c r="G721" s="5" t="s">
        <v>139</v>
      </c>
      <c r="H721" s="10">
        <v>12.433447301680765</v>
      </c>
      <c r="I721" s="10">
        <v>0.36029864754694557</v>
      </c>
      <c r="J721" s="332">
        <v>12.793745949227711</v>
      </c>
      <c r="K721" s="10">
        <v>4.712949661855109</v>
      </c>
      <c r="L721" s="10">
        <v>42.05339334941306</v>
      </c>
      <c r="M721" s="332">
        <v>46.76634301126816</v>
      </c>
      <c r="N721" s="10">
        <v>85.11040791104077</v>
      </c>
      <c r="O721" s="10">
        <v>106.36122328497342</v>
      </c>
      <c r="P721" s="10">
        <v>30.129445057914413</v>
      </c>
      <c r="Q721" s="10">
        <v>63.4563765198043</v>
      </c>
      <c r="R721" s="10">
        <v>104.51607952296791</v>
      </c>
      <c r="S721" s="10">
        <v>79.9393927546176</v>
      </c>
      <c r="T721" s="10">
        <v>156.4025506160802</v>
      </c>
      <c r="U721" s="10">
        <v>26.663698878049576</v>
      </c>
      <c r="V721" s="332">
        <v>652.5791745454482</v>
      </c>
      <c r="W721" s="332">
        <v>712.1392635059441</v>
      </c>
      <c r="X721" s="10">
        <v>71.38989355745996</v>
      </c>
      <c r="Y721" s="327">
        <v>783.529157063404</v>
      </c>
    </row>
    <row r="722" spans="1:25" ht="15">
      <c r="A722" s="7">
        <v>2020</v>
      </c>
      <c r="B722" s="5" t="s">
        <v>507</v>
      </c>
      <c r="C722" s="5" t="s">
        <v>116</v>
      </c>
      <c r="D722" s="5" t="s">
        <v>123</v>
      </c>
      <c r="E722" s="5" t="s">
        <v>276</v>
      </c>
      <c r="F722" s="5" t="s">
        <v>118</v>
      </c>
      <c r="G722" s="5" t="s">
        <v>140</v>
      </c>
      <c r="H722" s="10">
        <v>4.222935235199987</v>
      </c>
      <c r="I722" s="10">
        <v>0</v>
      </c>
      <c r="J722" s="332">
        <v>4.222935235199987</v>
      </c>
      <c r="K722" s="10">
        <v>1.0609857498145887</v>
      </c>
      <c r="L722" s="10">
        <v>2.8591849079921907</v>
      </c>
      <c r="M722" s="332">
        <v>3.9201706578067794</v>
      </c>
      <c r="N722" s="10">
        <v>3.0576708938915256</v>
      </c>
      <c r="O722" s="10">
        <v>9.48353804882101</v>
      </c>
      <c r="P722" s="10">
        <v>2.6833682693026657</v>
      </c>
      <c r="Q722" s="10">
        <v>4.433638341637562</v>
      </c>
      <c r="R722" s="10">
        <v>7.188738106173519</v>
      </c>
      <c r="S722" s="10">
        <v>7.31593497782176</v>
      </c>
      <c r="T722" s="10">
        <v>13.363318087996545</v>
      </c>
      <c r="U722" s="10">
        <v>1.7101978765710821</v>
      </c>
      <c r="V722" s="332">
        <v>49.23640460221567</v>
      </c>
      <c r="W722" s="332">
        <v>57.37951049522243</v>
      </c>
      <c r="X722" s="10">
        <v>5.738516376486073</v>
      </c>
      <c r="Y722" s="327">
        <v>63.11802687170851</v>
      </c>
    </row>
    <row r="723" spans="1:25" ht="15">
      <c r="A723" s="7">
        <v>2020</v>
      </c>
      <c r="B723" s="5" t="s">
        <v>507</v>
      </c>
      <c r="C723" s="5" t="s">
        <v>116</v>
      </c>
      <c r="D723" s="5" t="s">
        <v>123</v>
      </c>
      <c r="E723" s="5" t="s">
        <v>277</v>
      </c>
      <c r="F723" s="5" t="s">
        <v>118</v>
      </c>
      <c r="G723" s="5" t="s">
        <v>141</v>
      </c>
      <c r="H723" s="10">
        <v>4.707508397929983</v>
      </c>
      <c r="I723" s="10">
        <v>0.17028324883890014</v>
      </c>
      <c r="J723" s="332">
        <v>4.877791646768883</v>
      </c>
      <c r="K723" s="10">
        <v>2.155646477141894</v>
      </c>
      <c r="L723" s="10">
        <v>5.699945524717132</v>
      </c>
      <c r="M723" s="332">
        <v>7.8555920018590255</v>
      </c>
      <c r="N723" s="10">
        <v>5.344408254013541</v>
      </c>
      <c r="O723" s="10">
        <v>16.478521668461653</v>
      </c>
      <c r="P723" s="10">
        <v>5.247750320048594</v>
      </c>
      <c r="Q723" s="10">
        <v>7.422490213556415</v>
      </c>
      <c r="R723" s="10">
        <v>9.567343918917533</v>
      </c>
      <c r="S723" s="10">
        <v>11.033359995448</v>
      </c>
      <c r="T723" s="10">
        <v>22.459477435391694</v>
      </c>
      <c r="U723" s="10">
        <v>2.783186443071433</v>
      </c>
      <c r="V723" s="332">
        <v>80.33653824890887</v>
      </c>
      <c r="W723" s="332">
        <v>93.06992189753677</v>
      </c>
      <c r="X723" s="10">
        <v>9.295641363177499</v>
      </c>
      <c r="Y723" s="327">
        <v>102.36556326071427</v>
      </c>
    </row>
    <row r="724" spans="1:25" ht="15">
      <c r="A724" s="7">
        <v>2020</v>
      </c>
      <c r="B724" s="5" t="s">
        <v>507</v>
      </c>
      <c r="C724" s="5" t="s">
        <v>116</v>
      </c>
      <c r="D724" s="5" t="s">
        <v>120</v>
      </c>
      <c r="E724" s="5" t="s">
        <v>278</v>
      </c>
      <c r="F724" s="5" t="s">
        <v>118</v>
      </c>
      <c r="G724" s="5" t="s">
        <v>142</v>
      </c>
      <c r="H724" s="10">
        <v>10.194542340402153</v>
      </c>
      <c r="I724" s="10">
        <v>0</v>
      </c>
      <c r="J724" s="332">
        <v>10.194542340402153</v>
      </c>
      <c r="K724" s="10">
        <v>3.270886019052755</v>
      </c>
      <c r="L724" s="10">
        <v>10.040783936498523</v>
      </c>
      <c r="M724" s="332">
        <v>13.311669955551277</v>
      </c>
      <c r="N724" s="10">
        <v>8.434006266818109</v>
      </c>
      <c r="O724" s="10">
        <v>32.79251808533489</v>
      </c>
      <c r="P724" s="10">
        <v>6.786997746302866</v>
      </c>
      <c r="Q724" s="10">
        <v>13.507374598879966</v>
      </c>
      <c r="R724" s="10">
        <v>28.221201993753052</v>
      </c>
      <c r="S724" s="10">
        <v>21.290090028572454</v>
      </c>
      <c r="T724" s="10">
        <v>36.969555963669585</v>
      </c>
      <c r="U724" s="10">
        <v>6.988976401067081</v>
      </c>
      <c r="V724" s="332">
        <v>154.990721084398</v>
      </c>
      <c r="W724" s="332">
        <v>178.49693338035144</v>
      </c>
      <c r="X724" s="10">
        <v>17.77540155952281</v>
      </c>
      <c r="Y724" s="327">
        <v>196.27233493987424</v>
      </c>
    </row>
    <row r="725" spans="1:25" ht="15">
      <c r="A725" s="7">
        <v>2020</v>
      </c>
      <c r="B725" s="5" t="s">
        <v>507</v>
      </c>
      <c r="C725" s="5" t="s">
        <v>116</v>
      </c>
      <c r="D725" s="5" t="s">
        <v>126</v>
      </c>
      <c r="E725" s="5" t="s">
        <v>279</v>
      </c>
      <c r="F725" s="5" t="s">
        <v>118</v>
      </c>
      <c r="G725" s="5" t="s">
        <v>143</v>
      </c>
      <c r="H725" s="10">
        <v>77.0583727428348</v>
      </c>
      <c r="I725" s="10">
        <v>2.3005547742044863</v>
      </c>
      <c r="J725" s="332">
        <v>79.35892751703929</v>
      </c>
      <c r="K725" s="10">
        <v>4.286894931485957</v>
      </c>
      <c r="L725" s="10">
        <v>10.521793570245984</v>
      </c>
      <c r="M725" s="332">
        <v>14.808688501731941</v>
      </c>
      <c r="N725" s="10">
        <v>4.968160131772702</v>
      </c>
      <c r="O725" s="10">
        <v>23.751413577238782</v>
      </c>
      <c r="P725" s="10">
        <v>4.982433840798159</v>
      </c>
      <c r="Q725" s="10">
        <v>12.899826380246976</v>
      </c>
      <c r="R725" s="10">
        <v>24.00851410885937</v>
      </c>
      <c r="S725" s="10">
        <v>15.856942213101885</v>
      </c>
      <c r="T725" s="10">
        <v>29.6036837848847</v>
      </c>
      <c r="U725" s="10">
        <v>5.533206398012177</v>
      </c>
      <c r="V725" s="332">
        <v>121.60418043491477</v>
      </c>
      <c r="W725" s="332">
        <v>215.771796453686</v>
      </c>
      <c r="X725" s="10">
        <v>22.43699803826056</v>
      </c>
      <c r="Y725" s="327">
        <v>238.20879449194655</v>
      </c>
    </row>
    <row r="726" spans="1:25" ht="15">
      <c r="A726" s="7">
        <v>2020</v>
      </c>
      <c r="B726" s="5" t="s">
        <v>507</v>
      </c>
      <c r="C726" s="5" t="s">
        <v>116</v>
      </c>
      <c r="D726" s="5" t="s">
        <v>117</v>
      </c>
      <c r="E726" s="5" t="s">
        <v>280</v>
      </c>
      <c r="F726" s="5" t="s">
        <v>118</v>
      </c>
      <c r="G726" s="5" t="s">
        <v>144</v>
      </c>
      <c r="H726" s="10">
        <v>216.72829562519286</v>
      </c>
      <c r="I726" s="10">
        <v>14.589262626990585</v>
      </c>
      <c r="J726" s="332">
        <v>231.31755825218343</v>
      </c>
      <c r="K726" s="10">
        <v>237.76580621059378</v>
      </c>
      <c r="L726" s="10">
        <v>18.33987381268089</v>
      </c>
      <c r="M726" s="332">
        <v>256.10568002327466</v>
      </c>
      <c r="N726" s="10">
        <v>51.26653815248237</v>
      </c>
      <c r="O726" s="10">
        <v>32.85475298647541</v>
      </c>
      <c r="P726" s="10">
        <v>10.327790923025331</v>
      </c>
      <c r="Q726" s="10">
        <v>18.881782291704006</v>
      </c>
      <c r="R726" s="10">
        <v>25.413942159485398</v>
      </c>
      <c r="S726" s="10">
        <v>58.37704491422345</v>
      </c>
      <c r="T726" s="10">
        <v>45.72634881874259</v>
      </c>
      <c r="U726" s="10">
        <v>6.298805871590381</v>
      </c>
      <c r="V726" s="332">
        <v>249.14700611772898</v>
      </c>
      <c r="W726" s="332">
        <v>736.5702443931871</v>
      </c>
      <c r="X726" s="10">
        <v>75.45784323546468</v>
      </c>
      <c r="Y726" s="327">
        <v>812.0280876286517</v>
      </c>
    </row>
    <row r="727" spans="1:25" ht="15">
      <c r="A727" s="7">
        <v>2020</v>
      </c>
      <c r="B727" s="5" t="s">
        <v>507</v>
      </c>
      <c r="C727" s="5" t="s">
        <v>145</v>
      </c>
      <c r="D727" s="5" t="s">
        <v>146</v>
      </c>
      <c r="E727" s="5" t="s">
        <v>281</v>
      </c>
      <c r="F727" s="5" t="s">
        <v>147</v>
      </c>
      <c r="G727" s="5" t="s">
        <v>148</v>
      </c>
      <c r="H727" s="10">
        <v>31.674357859086626</v>
      </c>
      <c r="I727" s="10">
        <v>1.1520970251240963</v>
      </c>
      <c r="J727" s="332">
        <v>32.826454884210726</v>
      </c>
      <c r="K727" s="10">
        <v>166.50353360602927</v>
      </c>
      <c r="L727" s="10">
        <v>41.38356364107011</v>
      </c>
      <c r="M727" s="332">
        <v>207.88709724709938</v>
      </c>
      <c r="N727" s="10">
        <v>22.40614176785896</v>
      </c>
      <c r="O727" s="10">
        <v>43.52747439401389</v>
      </c>
      <c r="P727" s="10">
        <v>8.080189842680362</v>
      </c>
      <c r="Q727" s="10">
        <v>16.774301649984878</v>
      </c>
      <c r="R727" s="10">
        <v>23.96742590710551</v>
      </c>
      <c r="S727" s="10">
        <v>36.02794048750089</v>
      </c>
      <c r="T727" s="10">
        <v>39.21725177332119</v>
      </c>
      <c r="U727" s="10">
        <v>9.557824858319853</v>
      </c>
      <c r="V727" s="332">
        <v>199.55855068078552</v>
      </c>
      <c r="W727" s="332">
        <v>440.2721028120956</v>
      </c>
      <c r="X727" s="10">
        <v>42.828656555364304</v>
      </c>
      <c r="Y727" s="327">
        <v>483.10075936745994</v>
      </c>
    </row>
    <row r="728" spans="1:25" ht="15">
      <c r="A728" s="7">
        <v>2020</v>
      </c>
      <c r="B728" s="5" t="s">
        <v>507</v>
      </c>
      <c r="C728" s="5" t="s">
        <v>145</v>
      </c>
      <c r="D728" s="5" t="s">
        <v>149</v>
      </c>
      <c r="E728" s="5" t="s">
        <v>282</v>
      </c>
      <c r="F728" s="5" t="s">
        <v>147</v>
      </c>
      <c r="G728" s="5" t="s">
        <v>150</v>
      </c>
      <c r="H728" s="10">
        <v>100.36498023254326</v>
      </c>
      <c r="I728" s="10">
        <v>21.807889836725384</v>
      </c>
      <c r="J728" s="332">
        <v>122.17287006926864</v>
      </c>
      <c r="K728" s="10">
        <v>60.48099975615955</v>
      </c>
      <c r="L728" s="10">
        <v>46.48430763835276</v>
      </c>
      <c r="M728" s="332">
        <v>106.96530739451231</v>
      </c>
      <c r="N728" s="10">
        <v>16.96337108416744</v>
      </c>
      <c r="O728" s="10">
        <v>65.66056931359591</v>
      </c>
      <c r="P728" s="10">
        <v>15.833470927453567</v>
      </c>
      <c r="Q728" s="10">
        <v>30.074336072629585</v>
      </c>
      <c r="R728" s="10">
        <v>31.728745355222838</v>
      </c>
      <c r="S728" s="10">
        <v>42.43987745848836</v>
      </c>
      <c r="T728" s="10">
        <v>71.41179594433794</v>
      </c>
      <c r="U728" s="10">
        <v>11.744926578246341</v>
      </c>
      <c r="V728" s="332">
        <v>285.857092734142</v>
      </c>
      <c r="W728" s="332">
        <v>514.995270197923</v>
      </c>
      <c r="X728" s="10">
        <v>52.88258815085193</v>
      </c>
      <c r="Y728" s="327">
        <v>567.8778583487749</v>
      </c>
    </row>
    <row r="729" spans="1:25" ht="15">
      <c r="A729" s="7">
        <v>2020</v>
      </c>
      <c r="B729" s="5" t="s">
        <v>507</v>
      </c>
      <c r="C729" s="5" t="s">
        <v>145</v>
      </c>
      <c r="D729" s="5" t="s">
        <v>146</v>
      </c>
      <c r="E729" s="5" t="s">
        <v>283</v>
      </c>
      <c r="F729" s="5" t="s">
        <v>147</v>
      </c>
      <c r="G729" s="5" t="s">
        <v>151</v>
      </c>
      <c r="H729" s="10">
        <v>14.938160110588251</v>
      </c>
      <c r="I729" s="10">
        <v>0.7742145241124531</v>
      </c>
      <c r="J729" s="332">
        <v>15.712374634700705</v>
      </c>
      <c r="K729" s="10">
        <v>3.1453312067240575</v>
      </c>
      <c r="L729" s="10">
        <v>0.8891223816210665</v>
      </c>
      <c r="M729" s="332">
        <v>4.034453588345124</v>
      </c>
      <c r="N729" s="10">
        <v>7.188145368983882</v>
      </c>
      <c r="O729" s="10">
        <v>5.826343713852297</v>
      </c>
      <c r="P729" s="10">
        <v>1.4648313492294576</v>
      </c>
      <c r="Q729" s="10">
        <v>3.1014176235784094</v>
      </c>
      <c r="R729" s="10">
        <v>3.539246564743981</v>
      </c>
      <c r="S729" s="10">
        <v>6.183255302862592</v>
      </c>
      <c r="T729" s="10">
        <v>6.366222431246054</v>
      </c>
      <c r="U729" s="10">
        <v>1.5906462886387713</v>
      </c>
      <c r="V729" s="332">
        <v>35.26010864313544</v>
      </c>
      <c r="W729" s="332">
        <v>55.00693686618126</v>
      </c>
      <c r="X729" s="10">
        <v>5.774673147035305</v>
      </c>
      <c r="Y729" s="327">
        <v>60.781610013216564</v>
      </c>
    </row>
    <row r="730" spans="1:25" ht="15">
      <c r="A730" s="7">
        <v>2020</v>
      </c>
      <c r="B730" s="5" t="s">
        <v>507</v>
      </c>
      <c r="C730" s="5" t="s">
        <v>145</v>
      </c>
      <c r="D730" s="5" t="s">
        <v>149</v>
      </c>
      <c r="E730" s="5" t="s">
        <v>284</v>
      </c>
      <c r="F730" s="5" t="s">
        <v>147</v>
      </c>
      <c r="G730" s="5" t="s">
        <v>152</v>
      </c>
      <c r="H730" s="10">
        <v>57.633672738455</v>
      </c>
      <c r="I730" s="10">
        <v>0</v>
      </c>
      <c r="J730" s="332">
        <v>57.633672738455</v>
      </c>
      <c r="K730" s="10">
        <v>7.491520262036541</v>
      </c>
      <c r="L730" s="10">
        <v>1.9113773743922673</v>
      </c>
      <c r="M730" s="332">
        <v>9.402897636428808</v>
      </c>
      <c r="N730" s="10">
        <v>2.8859472324120956</v>
      </c>
      <c r="O730" s="10">
        <v>11.53853370874587</v>
      </c>
      <c r="P730" s="10">
        <v>3.4011535040503347</v>
      </c>
      <c r="Q730" s="10">
        <v>6.841479090154228</v>
      </c>
      <c r="R730" s="10">
        <v>6.898340740174469</v>
      </c>
      <c r="S730" s="10">
        <v>9.660549159754284</v>
      </c>
      <c r="T730" s="10">
        <v>18.685331539103707</v>
      </c>
      <c r="U730" s="10">
        <v>2.779041651437643</v>
      </c>
      <c r="V730" s="332">
        <v>62.690376625832634</v>
      </c>
      <c r="W730" s="332">
        <v>129.72694700071645</v>
      </c>
      <c r="X730" s="10">
        <v>13.596007745189517</v>
      </c>
      <c r="Y730" s="327">
        <v>143.32295474590597</v>
      </c>
    </row>
    <row r="731" spans="1:25" ht="15">
      <c r="A731" s="7">
        <v>2020</v>
      </c>
      <c r="B731" s="5" t="s">
        <v>507</v>
      </c>
      <c r="C731" s="5" t="s">
        <v>145</v>
      </c>
      <c r="D731" s="5" t="s">
        <v>153</v>
      </c>
      <c r="E731" s="5" t="s">
        <v>285</v>
      </c>
      <c r="F731" s="5" t="s">
        <v>147</v>
      </c>
      <c r="G731" s="5" t="s">
        <v>154</v>
      </c>
      <c r="H731" s="10">
        <v>83.81884986601484</v>
      </c>
      <c r="I731" s="10">
        <v>0</v>
      </c>
      <c r="J731" s="332">
        <v>83.81884986601484</v>
      </c>
      <c r="K731" s="10">
        <v>6.912841793540935</v>
      </c>
      <c r="L731" s="10">
        <v>6.072413923376874</v>
      </c>
      <c r="M731" s="332">
        <v>12.985255716917809</v>
      </c>
      <c r="N731" s="10">
        <v>3.8084036154767986</v>
      </c>
      <c r="O731" s="10">
        <v>18.260044229976394</v>
      </c>
      <c r="P731" s="10">
        <v>4.6297474395859775</v>
      </c>
      <c r="Q731" s="10">
        <v>10.067589948079974</v>
      </c>
      <c r="R731" s="10">
        <v>9.54726080493265</v>
      </c>
      <c r="S731" s="10">
        <v>12.706976152835265</v>
      </c>
      <c r="T731" s="10">
        <v>26.21662053626804</v>
      </c>
      <c r="U731" s="10">
        <v>3.589327159289826</v>
      </c>
      <c r="V731" s="332">
        <v>88.82596988644492</v>
      </c>
      <c r="W731" s="332">
        <v>185.63007546937757</v>
      </c>
      <c r="X731" s="10">
        <v>19.487607572311568</v>
      </c>
      <c r="Y731" s="327">
        <v>205.11768304168913</v>
      </c>
    </row>
    <row r="732" spans="1:25" ht="15">
      <c r="A732" s="7">
        <v>2020</v>
      </c>
      <c r="B732" s="5" t="s">
        <v>507</v>
      </c>
      <c r="C732" s="5" t="s">
        <v>145</v>
      </c>
      <c r="D732" s="5" t="s">
        <v>155</v>
      </c>
      <c r="E732" s="5" t="s">
        <v>286</v>
      </c>
      <c r="F732" s="5" t="s">
        <v>147</v>
      </c>
      <c r="G732" s="5" t="s">
        <v>156</v>
      </c>
      <c r="H732" s="10">
        <v>11.736693658661865</v>
      </c>
      <c r="I732" s="10">
        <v>0</v>
      </c>
      <c r="J732" s="332">
        <v>11.736693658661865</v>
      </c>
      <c r="K732" s="10">
        <v>1.7285127843533448</v>
      </c>
      <c r="L732" s="10">
        <v>1.701994341972157</v>
      </c>
      <c r="M732" s="332">
        <v>3.4305071263255016</v>
      </c>
      <c r="N732" s="10">
        <v>1.480592747178941</v>
      </c>
      <c r="O732" s="10">
        <v>5.363047247463322</v>
      </c>
      <c r="P732" s="10">
        <v>1.3485296783754934</v>
      </c>
      <c r="Q732" s="10">
        <v>3.081131572983868</v>
      </c>
      <c r="R732" s="10">
        <v>2.481955163477326</v>
      </c>
      <c r="S732" s="10">
        <v>5.4371334591596305</v>
      </c>
      <c r="T732" s="10">
        <v>9.735171100545365</v>
      </c>
      <c r="U732" s="10">
        <v>1.0025305078320201</v>
      </c>
      <c r="V732" s="332">
        <v>29.930091477015964</v>
      </c>
      <c r="W732" s="332">
        <v>45.09729226200333</v>
      </c>
      <c r="X732" s="10">
        <v>4.6170362011616035</v>
      </c>
      <c r="Y732" s="327">
        <v>49.71432846316493</v>
      </c>
    </row>
    <row r="733" spans="1:25" ht="15">
      <c r="A733" s="7">
        <v>2020</v>
      </c>
      <c r="B733" s="5" t="s">
        <v>507</v>
      </c>
      <c r="C733" s="5" t="s">
        <v>145</v>
      </c>
      <c r="D733" s="5" t="s">
        <v>149</v>
      </c>
      <c r="E733" s="5" t="s">
        <v>287</v>
      </c>
      <c r="F733" s="5" t="s">
        <v>147</v>
      </c>
      <c r="G733" s="5" t="s">
        <v>157</v>
      </c>
      <c r="H733" s="10">
        <v>78.01429348308055</v>
      </c>
      <c r="I733" s="10">
        <v>0</v>
      </c>
      <c r="J733" s="332">
        <v>78.01429348308055</v>
      </c>
      <c r="K733" s="10">
        <v>7.751511641484932</v>
      </c>
      <c r="L733" s="10">
        <v>10.94869788354914</v>
      </c>
      <c r="M733" s="332">
        <v>18.700209525034072</v>
      </c>
      <c r="N733" s="10">
        <v>10.749291299363657</v>
      </c>
      <c r="O733" s="10">
        <v>39.48999095842461</v>
      </c>
      <c r="P733" s="10">
        <v>8.711187641721162</v>
      </c>
      <c r="Q733" s="10">
        <v>19.267133840289354</v>
      </c>
      <c r="R733" s="10">
        <v>20.82102075544176</v>
      </c>
      <c r="S733" s="10">
        <v>24.430331887185236</v>
      </c>
      <c r="T733" s="10">
        <v>49.91799856387877</v>
      </c>
      <c r="U733" s="10">
        <v>7.032599955582697</v>
      </c>
      <c r="V733" s="332">
        <v>180.41955490188727</v>
      </c>
      <c r="W733" s="332">
        <v>277.1340579100019</v>
      </c>
      <c r="X733" s="10">
        <v>28.523380712880357</v>
      </c>
      <c r="Y733" s="327">
        <v>305.65743862288224</v>
      </c>
    </row>
    <row r="734" spans="1:25" ht="15">
      <c r="A734" s="7">
        <v>2020</v>
      </c>
      <c r="B734" s="5" t="s">
        <v>507</v>
      </c>
      <c r="C734" s="5" t="s">
        <v>145</v>
      </c>
      <c r="D734" s="5" t="s">
        <v>153</v>
      </c>
      <c r="E734" s="5" t="s">
        <v>288</v>
      </c>
      <c r="F734" s="5" t="s">
        <v>147</v>
      </c>
      <c r="G734" s="5" t="s">
        <v>158</v>
      </c>
      <c r="H734" s="10">
        <v>97.85430753489663</v>
      </c>
      <c r="I734" s="10">
        <v>0</v>
      </c>
      <c r="J734" s="332">
        <v>97.85430753489663</v>
      </c>
      <c r="K734" s="10">
        <v>8.763298612437525</v>
      </c>
      <c r="L734" s="10">
        <v>8.846703940595921</v>
      </c>
      <c r="M734" s="332">
        <v>17.610002553033446</v>
      </c>
      <c r="N734" s="10">
        <v>5.447266235883136</v>
      </c>
      <c r="O734" s="10">
        <v>28.683445526150585</v>
      </c>
      <c r="P734" s="10">
        <v>5.849348453259074</v>
      </c>
      <c r="Q734" s="10">
        <v>15.28668112237292</v>
      </c>
      <c r="R734" s="10">
        <v>13.909975292460866</v>
      </c>
      <c r="S734" s="10">
        <v>18.03065194940941</v>
      </c>
      <c r="T734" s="10">
        <v>31.6831080579555</v>
      </c>
      <c r="U734" s="10">
        <v>5.588243801890514</v>
      </c>
      <c r="V734" s="332">
        <v>124.47872043938202</v>
      </c>
      <c r="W734" s="332">
        <v>239.9430305273121</v>
      </c>
      <c r="X734" s="10">
        <v>25.045737985476663</v>
      </c>
      <c r="Y734" s="327">
        <v>264.98876851278874</v>
      </c>
    </row>
    <row r="735" spans="1:25" ht="15">
      <c r="A735" s="7">
        <v>2020</v>
      </c>
      <c r="B735" s="5" t="s">
        <v>507</v>
      </c>
      <c r="C735" s="5" t="s">
        <v>145</v>
      </c>
      <c r="D735" s="5" t="s">
        <v>146</v>
      </c>
      <c r="E735" s="5" t="s">
        <v>289</v>
      </c>
      <c r="F735" s="5" t="s">
        <v>147</v>
      </c>
      <c r="G735" s="5" t="s">
        <v>159</v>
      </c>
      <c r="H735" s="10">
        <v>116.76885860116329</v>
      </c>
      <c r="I735" s="10">
        <v>0</v>
      </c>
      <c r="J735" s="332">
        <v>116.76885860116329</v>
      </c>
      <c r="K735" s="10">
        <v>9.267158228699799</v>
      </c>
      <c r="L735" s="10">
        <v>12.4879886750974</v>
      </c>
      <c r="M735" s="332">
        <v>21.755146903797197</v>
      </c>
      <c r="N735" s="10">
        <v>9.822051388701425</v>
      </c>
      <c r="O735" s="10">
        <v>30.875999682118355</v>
      </c>
      <c r="P735" s="10">
        <v>7.614128757855242</v>
      </c>
      <c r="Q735" s="10">
        <v>14.898047356068481</v>
      </c>
      <c r="R735" s="10">
        <v>17.453240334545118</v>
      </c>
      <c r="S735" s="10">
        <v>23.42170807861015</v>
      </c>
      <c r="T735" s="10">
        <v>37.686787314993026</v>
      </c>
      <c r="U735" s="10">
        <v>7.4360035846617825</v>
      </c>
      <c r="V735" s="332">
        <v>149.2079664975536</v>
      </c>
      <c r="W735" s="332">
        <v>287.7319720025141</v>
      </c>
      <c r="X735" s="10">
        <v>30.075649987065333</v>
      </c>
      <c r="Y735" s="327">
        <v>317.80762198957945</v>
      </c>
    </row>
    <row r="736" spans="1:25" ht="15">
      <c r="A736" s="7">
        <v>2020</v>
      </c>
      <c r="B736" s="5" t="s">
        <v>507</v>
      </c>
      <c r="C736" s="5" t="s">
        <v>145</v>
      </c>
      <c r="D736" s="5" t="s">
        <v>149</v>
      </c>
      <c r="E736" s="5" t="s">
        <v>290</v>
      </c>
      <c r="F736" s="5" t="s">
        <v>147</v>
      </c>
      <c r="G736" s="5" t="s">
        <v>160</v>
      </c>
      <c r="H736" s="10">
        <v>14.20046460713208</v>
      </c>
      <c r="I736" s="10">
        <v>0</v>
      </c>
      <c r="J736" s="332">
        <v>14.20046460713208</v>
      </c>
      <c r="K736" s="10">
        <v>2.1273982923727193</v>
      </c>
      <c r="L736" s="10">
        <v>2.1602842863434875</v>
      </c>
      <c r="M736" s="332">
        <v>4.287682578716207</v>
      </c>
      <c r="N736" s="10">
        <v>3.436800246059811</v>
      </c>
      <c r="O736" s="10">
        <v>8.299895287146837</v>
      </c>
      <c r="P736" s="10">
        <v>1.8267179596935328</v>
      </c>
      <c r="Q736" s="10">
        <v>3.7342395270538</v>
      </c>
      <c r="R736" s="10">
        <v>5.090955645235855</v>
      </c>
      <c r="S736" s="10">
        <v>5.76808369808317</v>
      </c>
      <c r="T736" s="10">
        <v>9.18492667670667</v>
      </c>
      <c r="U736" s="10">
        <v>1.41981040670245</v>
      </c>
      <c r="V736" s="332">
        <v>38.76142944668213</v>
      </c>
      <c r="W736" s="332">
        <v>57.24957663253042</v>
      </c>
      <c r="X736" s="10">
        <v>5.881716031222366</v>
      </c>
      <c r="Y736" s="327">
        <v>63.13129266375279</v>
      </c>
    </row>
    <row r="737" spans="1:25" ht="15">
      <c r="A737" s="7">
        <v>2020</v>
      </c>
      <c r="B737" s="5" t="s">
        <v>507</v>
      </c>
      <c r="C737" s="5" t="s">
        <v>145</v>
      </c>
      <c r="D737" s="5" t="s">
        <v>149</v>
      </c>
      <c r="E737" s="5" t="s">
        <v>291</v>
      </c>
      <c r="F737" s="5" t="s">
        <v>147</v>
      </c>
      <c r="G737" s="5" t="s">
        <v>161</v>
      </c>
      <c r="H737" s="10">
        <v>54.02752741070792</v>
      </c>
      <c r="I737" s="10">
        <v>0</v>
      </c>
      <c r="J737" s="332">
        <v>54.02752741070792</v>
      </c>
      <c r="K737" s="10">
        <v>8.950628064521092</v>
      </c>
      <c r="L737" s="10">
        <v>3.8783347411556615</v>
      </c>
      <c r="M737" s="332">
        <v>12.828962805676754</v>
      </c>
      <c r="N737" s="10">
        <v>5.267330042785266</v>
      </c>
      <c r="O737" s="10">
        <v>25.65659649462827</v>
      </c>
      <c r="P737" s="10">
        <v>5.713528392194067</v>
      </c>
      <c r="Q737" s="10">
        <v>11.045788526707035</v>
      </c>
      <c r="R737" s="10">
        <v>15.108001757456469</v>
      </c>
      <c r="S737" s="10">
        <v>14.582554304874186</v>
      </c>
      <c r="T737" s="10">
        <v>21.230661866389653</v>
      </c>
      <c r="U737" s="10">
        <v>3.9631097508982633</v>
      </c>
      <c r="V737" s="332">
        <v>102.5675711359332</v>
      </c>
      <c r="W737" s="332">
        <v>169.4240613523179</v>
      </c>
      <c r="X737" s="10">
        <v>17.490534227030437</v>
      </c>
      <c r="Y737" s="327">
        <v>186.91459557934832</v>
      </c>
    </row>
    <row r="738" spans="1:25" ht="15">
      <c r="A738" s="7">
        <v>2020</v>
      </c>
      <c r="B738" s="5" t="s">
        <v>507</v>
      </c>
      <c r="C738" s="5" t="s">
        <v>145</v>
      </c>
      <c r="D738" s="5" t="s">
        <v>155</v>
      </c>
      <c r="E738" s="5" t="s">
        <v>292</v>
      </c>
      <c r="F738" s="5" t="s">
        <v>147</v>
      </c>
      <c r="G738" s="5" t="s">
        <v>162</v>
      </c>
      <c r="H738" s="10">
        <v>52.67318457525186</v>
      </c>
      <c r="I738" s="10">
        <v>0</v>
      </c>
      <c r="J738" s="332">
        <v>52.67318457525186</v>
      </c>
      <c r="K738" s="10">
        <v>3.904077437323962</v>
      </c>
      <c r="L738" s="10">
        <v>8.964335770603082</v>
      </c>
      <c r="M738" s="332">
        <v>12.868413207927045</v>
      </c>
      <c r="N738" s="10">
        <v>6.440139583624952</v>
      </c>
      <c r="O738" s="10">
        <v>23.125979941626174</v>
      </c>
      <c r="P738" s="10">
        <v>6.553147910073565</v>
      </c>
      <c r="Q738" s="10">
        <v>10.2762225152672</v>
      </c>
      <c r="R738" s="10">
        <v>13.120840916378892</v>
      </c>
      <c r="S738" s="10">
        <v>17.50880882547812</v>
      </c>
      <c r="T738" s="10">
        <v>30.209543174290314</v>
      </c>
      <c r="U738" s="10">
        <v>5.195746555576496</v>
      </c>
      <c r="V738" s="332">
        <v>112.43042942231571</v>
      </c>
      <c r="W738" s="332">
        <v>177.9720272054946</v>
      </c>
      <c r="X738" s="10">
        <v>18.334549418481892</v>
      </c>
      <c r="Y738" s="327">
        <v>196.3065766239765</v>
      </c>
    </row>
    <row r="739" spans="1:25" ht="15">
      <c r="A739" s="7">
        <v>2020</v>
      </c>
      <c r="B739" s="5" t="s">
        <v>507</v>
      </c>
      <c r="C739" s="5" t="s">
        <v>145</v>
      </c>
      <c r="D739" s="5" t="s">
        <v>155</v>
      </c>
      <c r="E739" s="5" t="s">
        <v>293</v>
      </c>
      <c r="F739" s="5" t="s">
        <v>147</v>
      </c>
      <c r="G739" s="5" t="s">
        <v>163</v>
      </c>
      <c r="H739" s="10">
        <v>7.090112763539325</v>
      </c>
      <c r="I739" s="10">
        <v>1.1468904904162325</v>
      </c>
      <c r="J739" s="332">
        <v>8.237003253955557</v>
      </c>
      <c r="K739" s="10">
        <v>17.639355001073646</v>
      </c>
      <c r="L739" s="10">
        <v>27.38649073329246</v>
      </c>
      <c r="M739" s="332">
        <v>45.02584573436611</v>
      </c>
      <c r="N739" s="10">
        <v>9.022042607270103</v>
      </c>
      <c r="O739" s="10">
        <v>30.186282797575185</v>
      </c>
      <c r="P739" s="10">
        <v>2.7739412097866674</v>
      </c>
      <c r="Q739" s="10">
        <v>5.662033600218006</v>
      </c>
      <c r="R739" s="10">
        <v>6.6389216668603135</v>
      </c>
      <c r="S739" s="10">
        <v>10.990761610387164</v>
      </c>
      <c r="T739" s="10">
        <v>12.389699127609624</v>
      </c>
      <c r="U739" s="10">
        <v>2.417010982316493</v>
      </c>
      <c r="V739" s="332">
        <v>80.08069360202356</v>
      </c>
      <c r="W739" s="332">
        <v>133.3435425903452</v>
      </c>
      <c r="X739" s="10">
        <v>13.263103374025079</v>
      </c>
      <c r="Y739" s="327">
        <v>146.60664596437027</v>
      </c>
    </row>
    <row r="740" spans="1:25" ht="15">
      <c r="A740" s="7">
        <v>2020</v>
      </c>
      <c r="B740" s="5" t="s">
        <v>507</v>
      </c>
      <c r="C740" s="5" t="s">
        <v>145</v>
      </c>
      <c r="D740" s="5" t="s">
        <v>155</v>
      </c>
      <c r="E740" s="5" t="s">
        <v>294</v>
      </c>
      <c r="F740" s="5" t="s">
        <v>147</v>
      </c>
      <c r="G740" s="5" t="s">
        <v>164</v>
      </c>
      <c r="H740" s="10">
        <v>14.430965964181098</v>
      </c>
      <c r="I740" s="10">
        <v>0.43307261489319865</v>
      </c>
      <c r="J740" s="332">
        <v>14.864038579074297</v>
      </c>
      <c r="K740" s="10">
        <v>4.38062111262828</v>
      </c>
      <c r="L740" s="10">
        <v>9.611922742592318</v>
      </c>
      <c r="M740" s="332">
        <v>13.992543855220598</v>
      </c>
      <c r="N740" s="10">
        <v>2.530669871468301</v>
      </c>
      <c r="O740" s="10">
        <v>6.798950035179816</v>
      </c>
      <c r="P740" s="10">
        <v>1.95237867351986</v>
      </c>
      <c r="Q740" s="10">
        <v>4.222546836477387</v>
      </c>
      <c r="R740" s="10">
        <v>4.971061828511372</v>
      </c>
      <c r="S740" s="10">
        <v>5.972651847220809</v>
      </c>
      <c r="T740" s="10">
        <v>12.21466346638961</v>
      </c>
      <c r="U740" s="10">
        <v>1.5676034878558525</v>
      </c>
      <c r="V740" s="332">
        <v>40.23052604662301</v>
      </c>
      <c r="W740" s="332">
        <v>69.0871084809179</v>
      </c>
      <c r="X740" s="10">
        <v>6.981158438388304</v>
      </c>
      <c r="Y740" s="327">
        <v>76.06826691930621</v>
      </c>
    </row>
    <row r="741" spans="1:25" ht="15">
      <c r="A741" s="7">
        <v>2020</v>
      </c>
      <c r="B741" s="5" t="s">
        <v>507</v>
      </c>
      <c r="C741" s="5" t="s">
        <v>145</v>
      </c>
      <c r="D741" s="5" t="s">
        <v>155</v>
      </c>
      <c r="E741" s="5" t="s">
        <v>295</v>
      </c>
      <c r="F741" s="5" t="s">
        <v>147</v>
      </c>
      <c r="G741" s="5" t="s">
        <v>165</v>
      </c>
      <c r="H741" s="10">
        <v>18.851815603762628</v>
      </c>
      <c r="I741" s="10">
        <v>0</v>
      </c>
      <c r="J741" s="332">
        <v>18.851815603762628</v>
      </c>
      <c r="K741" s="10">
        <v>1.5389974439193983</v>
      </c>
      <c r="L741" s="10">
        <v>5.185171269979018</v>
      </c>
      <c r="M741" s="332">
        <v>6.7241687138984165</v>
      </c>
      <c r="N741" s="10">
        <v>2.999934581977214</v>
      </c>
      <c r="O741" s="10">
        <v>5.825727096383233</v>
      </c>
      <c r="P741" s="10">
        <v>2.3634085247224945</v>
      </c>
      <c r="Q741" s="10">
        <v>5.605140022521248</v>
      </c>
      <c r="R741" s="10">
        <v>5.067650187291937</v>
      </c>
      <c r="S741" s="10">
        <v>7.589127870955504</v>
      </c>
      <c r="T741" s="10">
        <v>17.984827678913348</v>
      </c>
      <c r="U741" s="10">
        <v>2.2218664524829865</v>
      </c>
      <c r="V741" s="332">
        <v>49.65768241524796</v>
      </c>
      <c r="W741" s="332">
        <v>75.233666732909</v>
      </c>
      <c r="X741" s="10">
        <v>7.673197025832011</v>
      </c>
      <c r="Y741" s="327">
        <v>82.90686375874101</v>
      </c>
    </row>
    <row r="742" spans="1:25" ht="15">
      <c r="A742" s="7">
        <v>2020</v>
      </c>
      <c r="B742" s="5" t="s">
        <v>507</v>
      </c>
      <c r="C742" s="5" t="s">
        <v>145</v>
      </c>
      <c r="D742" s="5" t="s">
        <v>153</v>
      </c>
      <c r="E742" s="5" t="s">
        <v>296</v>
      </c>
      <c r="F742" s="5" t="s">
        <v>147</v>
      </c>
      <c r="G742" s="5" t="s">
        <v>166</v>
      </c>
      <c r="H742" s="10">
        <v>83.2103089986257</v>
      </c>
      <c r="I742" s="10">
        <v>0</v>
      </c>
      <c r="J742" s="332">
        <v>83.2103089986257</v>
      </c>
      <c r="K742" s="10">
        <v>6.736237773549302</v>
      </c>
      <c r="L742" s="10">
        <v>7.493755082506991</v>
      </c>
      <c r="M742" s="332">
        <v>14.229992856056292</v>
      </c>
      <c r="N742" s="10">
        <v>4.6957186382858636</v>
      </c>
      <c r="O742" s="10">
        <v>24.6271372907505</v>
      </c>
      <c r="P742" s="10">
        <v>4.511014851660539</v>
      </c>
      <c r="Q742" s="10">
        <v>11.549603960523228</v>
      </c>
      <c r="R742" s="10">
        <v>10.02630769843146</v>
      </c>
      <c r="S742" s="10">
        <v>15.668620951167677</v>
      </c>
      <c r="T742" s="10">
        <v>29.41540458068734</v>
      </c>
      <c r="U742" s="10">
        <v>4.972037040933115</v>
      </c>
      <c r="V742" s="332">
        <v>105.46584501243973</v>
      </c>
      <c r="W742" s="332">
        <v>202.90614686712172</v>
      </c>
      <c r="X742" s="10">
        <v>21.21128326844657</v>
      </c>
      <c r="Y742" s="327">
        <v>224.1174301355683</v>
      </c>
    </row>
    <row r="743" spans="1:25" ht="15">
      <c r="A743" s="7">
        <v>2020</v>
      </c>
      <c r="B743" s="5" t="s">
        <v>507</v>
      </c>
      <c r="C743" s="5" t="s">
        <v>145</v>
      </c>
      <c r="D743" s="5" t="s">
        <v>155</v>
      </c>
      <c r="E743" s="5" t="s">
        <v>297</v>
      </c>
      <c r="F743" s="5" t="s">
        <v>147</v>
      </c>
      <c r="G743" s="5" t="s">
        <v>167</v>
      </c>
      <c r="H743" s="10">
        <v>46.78270136517778</v>
      </c>
      <c r="I743" s="10">
        <v>0</v>
      </c>
      <c r="J743" s="332">
        <v>46.78270136517778</v>
      </c>
      <c r="K743" s="10">
        <v>7.470539097583993</v>
      </c>
      <c r="L743" s="10">
        <v>8.225036444649954</v>
      </c>
      <c r="M743" s="332">
        <v>15.695575542233946</v>
      </c>
      <c r="N743" s="10">
        <v>9.626779910710388</v>
      </c>
      <c r="O743" s="10">
        <v>42.53796307962843</v>
      </c>
      <c r="P743" s="10">
        <v>8.260007308862304</v>
      </c>
      <c r="Q743" s="10">
        <v>16.8828451315277</v>
      </c>
      <c r="R743" s="10">
        <v>22.752787818033056</v>
      </c>
      <c r="S743" s="10">
        <v>21.752069690537375</v>
      </c>
      <c r="T743" s="10">
        <v>26.645649855230737</v>
      </c>
      <c r="U743" s="10">
        <v>6.6048422883901905</v>
      </c>
      <c r="V743" s="332">
        <v>155.06294508292018</v>
      </c>
      <c r="W743" s="332">
        <v>217.5412219903319</v>
      </c>
      <c r="X743" s="10">
        <v>22.20886283694836</v>
      </c>
      <c r="Y743" s="327">
        <v>239.75008482728026</v>
      </c>
    </row>
    <row r="744" spans="1:25" ht="15">
      <c r="A744" s="7">
        <v>2020</v>
      </c>
      <c r="B744" s="5" t="s">
        <v>507</v>
      </c>
      <c r="C744" s="5" t="s">
        <v>145</v>
      </c>
      <c r="D744" s="5" t="s">
        <v>155</v>
      </c>
      <c r="E744" s="5" t="s">
        <v>298</v>
      </c>
      <c r="F744" s="5" t="s">
        <v>147</v>
      </c>
      <c r="G744" s="5" t="s">
        <v>168</v>
      </c>
      <c r="H744" s="10">
        <v>99.68858082820869</v>
      </c>
      <c r="I744" s="10">
        <v>0</v>
      </c>
      <c r="J744" s="332">
        <v>99.68858082820869</v>
      </c>
      <c r="K744" s="10">
        <v>7.501832855744765</v>
      </c>
      <c r="L744" s="10">
        <v>17.945051853596834</v>
      </c>
      <c r="M744" s="332">
        <v>25.4468847093416</v>
      </c>
      <c r="N744" s="10">
        <v>7.43097336876576</v>
      </c>
      <c r="O744" s="10">
        <v>21.740674372412805</v>
      </c>
      <c r="P744" s="10">
        <v>5.385938202570941</v>
      </c>
      <c r="Q744" s="10">
        <v>13.213257624436624</v>
      </c>
      <c r="R744" s="10">
        <v>12.221561589077542</v>
      </c>
      <c r="S744" s="10">
        <v>15.212627723929549</v>
      </c>
      <c r="T744" s="10">
        <v>24.751472808726596</v>
      </c>
      <c r="U744" s="10">
        <v>4.668257584734305</v>
      </c>
      <c r="V744" s="332">
        <v>104.6247632746541</v>
      </c>
      <c r="W744" s="332">
        <v>229.7602288122044</v>
      </c>
      <c r="X744" s="10">
        <v>24.037818326019394</v>
      </c>
      <c r="Y744" s="327">
        <v>253.79804713822378</v>
      </c>
    </row>
    <row r="745" spans="1:25" ht="15">
      <c r="A745" s="7">
        <v>2020</v>
      </c>
      <c r="B745" s="5" t="s">
        <v>507</v>
      </c>
      <c r="C745" s="5" t="s">
        <v>145</v>
      </c>
      <c r="D745" s="5" t="s">
        <v>155</v>
      </c>
      <c r="E745" s="5" t="s">
        <v>299</v>
      </c>
      <c r="F745" s="5" t="s">
        <v>147</v>
      </c>
      <c r="G745" s="5" t="s">
        <v>169</v>
      </c>
      <c r="H745" s="10">
        <v>37.982549057101146</v>
      </c>
      <c r="I745" s="10">
        <v>1.2170929526707734</v>
      </c>
      <c r="J745" s="332">
        <v>39.19964200977192</v>
      </c>
      <c r="K745" s="10">
        <v>2.4031134868258697</v>
      </c>
      <c r="L745" s="10">
        <v>4.05004184037188</v>
      </c>
      <c r="M745" s="332">
        <v>6.4531553271977495</v>
      </c>
      <c r="N745" s="10">
        <v>3.557927043061916</v>
      </c>
      <c r="O745" s="10">
        <v>5.275427398382182</v>
      </c>
      <c r="P745" s="10">
        <v>2.11375241158287</v>
      </c>
      <c r="Q745" s="10">
        <v>5.079287027708389</v>
      </c>
      <c r="R745" s="10">
        <v>5.90178914711241</v>
      </c>
      <c r="S745" s="10">
        <v>7.269682895373678</v>
      </c>
      <c r="T745" s="10">
        <v>15.09135707099973</v>
      </c>
      <c r="U745" s="10">
        <v>1.9783943281080545</v>
      </c>
      <c r="V745" s="332">
        <v>46.26761732232922</v>
      </c>
      <c r="W745" s="332">
        <v>91.9204146592989</v>
      </c>
      <c r="X745" s="10">
        <v>9.664278236615365</v>
      </c>
      <c r="Y745" s="327">
        <v>101.58469289591426</v>
      </c>
    </row>
    <row r="746" spans="1:25" ht="15">
      <c r="A746" s="7">
        <v>2020</v>
      </c>
      <c r="B746" s="5" t="s">
        <v>507</v>
      </c>
      <c r="C746" s="5" t="s">
        <v>145</v>
      </c>
      <c r="D746" s="5" t="s">
        <v>146</v>
      </c>
      <c r="E746" s="5" t="s">
        <v>300</v>
      </c>
      <c r="F746" s="5" t="s">
        <v>147</v>
      </c>
      <c r="G746" s="5" t="s">
        <v>170</v>
      </c>
      <c r="H746" s="10">
        <v>16.661715984196373</v>
      </c>
      <c r="I746" s="10">
        <v>0.5542081941409086</v>
      </c>
      <c r="J746" s="332">
        <v>17.215924178337282</v>
      </c>
      <c r="K746" s="10">
        <v>2.959212863622049</v>
      </c>
      <c r="L746" s="10">
        <v>2.983835454206805</v>
      </c>
      <c r="M746" s="332">
        <v>5.943048317828854</v>
      </c>
      <c r="N746" s="10">
        <v>4.716214149606024</v>
      </c>
      <c r="O746" s="10">
        <v>11.344040679489186</v>
      </c>
      <c r="P746" s="10">
        <v>2.7243150421867735</v>
      </c>
      <c r="Q746" s="10">
        <v>5.789878187102655</v>
      </c>
      <c r="R746" s="10">
        <v>7.7262387693863905</v>
      </c>
      <c r="S746" s="10">
        <v>9.85768076611625</v>
      </c>
      <c r="T746" s="10">
        <v>16.554320055066214</v>
      </c>
      <c r="U746" s="10">
        <v>3.0709013143214166</v>
      </c>
      <c r="V746" s="332">
        <v>61.78358896327491</v>
      </c>
      <c r="W746" s="332">
        <v>84.94256145944104</v>
      </c>
      <c r="X746" s="10">
        <v>8.675504673111519</v>
      </c>
      <c r="Y746" s="327">
        <v>93.61806613255256</v>
      </c>
    </row>
    <row r="747" spans="1:25" ht="15">
      <c r="A747" s="7">
        <v>2020</v>
      </c>
      <c r="B747" s="5" t="s">
        <v>507</v>
      </c>
      <c r="C747" s="5" t="s">
        <v>145</v>
      </c>
      <c r="D747" s="5" t="s">
        <v>153</v>
      </c>
      <c r="E747" s="5" t="s">
        <v>301</v>
      </c>
      <c r="F747" s="5" t="s">
        <v>147</v>
      </c>
      <c r="G747" s="5" t="s">
        <v>171</v>
      </c>
      <c r="H747" s="10">
        <v>362.9310667039206</v>
      </c>
      <c r="I747" s="10">
        <v>19.500711746526065</v>
      </c>
      <c r="J747" s="332">
        <v>382.43177845044664</v>
      </c>
      <c r="K747" s="10">
        <v>27.13563411243189</v>
      </c>
      <c r="L747" s="10">
        <v>19.95005237242777</v>
      </c>
      <c r="M747" s="332">
        <v>47.085686484859664</v>
      </c>
      <c r="N747" s="10">
        <v>11.947853459757736</v>
      </c>
      <c r="O747" s="10">
        <v>34.86987960886792</v>
      </c>
      <c r="P747" s="10">
        <v>9.382294807421601</v>
      </c>
      <c r="Q747" s="10">
        <v>22.478512291695814</v>
      </c>
      <c r="R747" s="10">
        <v>19.954618185387623</v>
      </c>
      <c r="S747" s="10">
        <v>27.60171761590468</v>
      </c>
      <c r="T747" s="10">
        <v>50.49166532874845</v>
      </c>
      <c r="U747" s="10">
        <v>7.19328221973171</v>
      </c>
      <c r="V747" s="332">
        <v>183.91982351751554</v>
      </c>
      <c r="W747" s="332">
        <v>613.4372884528218</v>
      </c>
      <c r="X747" s="10">
        <v>66.55486226840257</v>
      </c>
      <c r="Y747" s="327">
        <v>679.9921507212243</v>
      </c>
    </row>
    <row r="748" spans="1:25" ht="15">
      <c r="A748" s="7">
        <v>2020</v>
      </c>
      <c r="B748" s="5" t="s">
        <v>507</v>
      </c>
      <c r="C748" s="5" t="s">
        <v>145</v>
      </c>
      <c r="D748" s="5" t="s">
        <v>155</v>
      </c>
      <c r="E748" s="5" t="s">
        <v>302</v>
      </c>
      <c r="F748" s="5" t="s">
        <v>147</v>
      </c>
      <c r="G748" s="5" t="s">
        <v>172</v>
      </c>
      <c r="H748" s="10">
        <v>113.0646055203882</v>
      </c>
      <c r="I748" s="10">
        <v>0</v>
      </c>
      <c r="J748" s="332">
        <v>113.0646055203882</v>
      </c>
      <c r="K748" s="10">
        <v>1.2394072110960657</v>
      </c>
      <c r="L748" s="10">
        <v>10.846203667627575</v>
      </c>
      <c r="M748" s="332">
        <v>12.08561087872364</v>
      </c>
      <c r="N748" s="10">
        <v>4.679280833726376</v>
      </c>
      <c r="O748" s="10">
        <v>6.858350167418619</v>
      </c>
      <c r="P748" s="10">
        <v>2.2882019268312717</v>
      </c>
      <c r="Q748" s="10">
        <v>4.492991979108905</v>
      </c>
      <c r="R748" s="10">
        <v>6.388589452530174</v>
      </c>
      <c r="S748" s="10">
        <v>6.942555130841565</v>
      </c>
      <c r="T748" s="10">
        <v>11.350873621882391</v>
      </c>
      <c r="U748" s="10">
        <v>2.1092374119399526</v>
      </c>
      <c r="V748" s="332">
        <v>45.110080524279255</v>
      </c>
      <c r="W748" s="332">
        <v>170.26029692339108</v>
      </c>
      <c r="X748" s="10">
        <v>18.410663169528153</v>
      </c>
      <c r="Y748" s="327">
        <v>188.67096009291924</v>
      </c>
    </row>
    <row r="749" spans="1:25" ht="15">
      <c r="A749" s="7">
        <v>2020</v>
      </c>
      <c r="B749" s="5" t="s">
        <v>507</v>
      </c>
      <c r="C749" s="5" t="s">
        <v>145</v>
      </c>
      <c r="D749" s="5" t="s">
        <v>146</v>
      </c>
      <c r="E749" s="5" t="s">
        <v>303</v>
      </c>
      <c r="F749" s="5" t="s">
        <v>147</v>
      </c>
      <c r="G749" s="5" t="s">
        <v>173</v>
      </c>
      <c r="H749" s="10">
        <v>40.72638882192778</v>
      </c>
      <c r="I749" s="10">
        <v>0</v>
      </c>
      <c r="J749" s="332">
        <v>40.72638882192778</v>
      </c>
      <c r="K749" s="10">
        <v>4.780199512052958</v>
      </c>
      <c r="L749" s="10">
        <v>6.786772977382338</v>
      </c>
      <c r="M749" s="332">
        <v>11.566972489435296</v>
      </c>
      <c r="N749" s="10">
        <v>6.196680281181856</v>
      </c>
      <c r="O749" s="10">
        <v>23.23467508782504</v>
      </c>
      <c r="P749" s="10">
        <v>5.458120455256655</v>
      </c>
      <c r="Q749" s="10">
        <v>9.822919734805376</v>
      </c>
      <c r="R749" s="10">
        <v>12.425472436820263</v>
      </c>
      <c r="S749" s="10">
        <v>15.529079406779424</v>
      </c>
      <c r="T749" s="10">
        <v>25.15551995105942</v>
      </c>
      <c r="U749" s="10">
        <v>4.398007496120403</v>
      </c>
      <c r="V749" s="332">
        <v>102.22047484984843</v>
      </c>
      <c r="W749" s="332">
        <v>154.51383616121151</v>
      </c>
      <c r="X749" s="10">
        <v>15.861365407389545</v>
      </c>
      <c r="Y749" s="327">
        <v>170.37520156860106</v>
      </c>
    </row>
    <row r="750" spans="1:25" ht="15">
      <c r="A750" s="7">
        <v>2020</v>
      </c>
      <c r="B750" s="5" t="s">
        <v>507</v>
      </c>
      <c r="C750" s="5" t="s">
        <v>174</v>
      </c>
      <c r="D750" s="5" t="s">
        <v>175</v>
      </c>
      <c r="E750" s="5" t="s">
        <v>304</v>
      </c>
      <c r="F750" s="5" t="s">
        <v>176</v>
      </c>
      <c r="G750" s="5" t="s">
        <v>177</v>
      </c>
      <c r="H750" s="10">
        <v>548.7054540755229</v>
      </c>
      <c r="I750" s="10">
        <v>0</v>
      </c>
      <c r="J750" s="332">
        <v>548.7054540755229</v>
      </c>
      <c r="K750" s="10">
        <v>75.35529478939594</v>
      </c>
      <c r="L750" s="10">
        <v>107.84800669859152</v>
      </c>
      <c r="M750" s="332">
        <v>183.20330148798746</v>
      </c>
      <c r="N750" s="10">
        <v>86.04924725410122</v>
      </c>
      <c r="O750" s="10">
        <v>344.2666665196294</v>
      </c>
      <c r="P750" s="10">
        <v>42.43817731831136</v>
      </c>
      <c r="Q750" s="10">
        <v>119.89252987024943</v>
      </c>
      <c r="R750" s="10">
        <v>139.8959096499943</v>
      </c>
      <c r="S750" s="10">
        <v>169.30567515403445</v>
      </c>
      <c r="T750" s="10">
        <v>273.6372110049038</v>
      </c>
      <c r="U750" s="10">
        <v>44.538793617097966</v>
      </c>
      <c r="V750" s="332">
        <v>1220.024210388322</v>
      </c>
      <c r="W750" s="332">
        <v>1951.9329659518326</v>
      </c>
      <c r="X750" s="10">
        <v>201.23484623827102</v>
      </c>
      <c r="Y750" s="327">
        <v>2153.1678121901036</v>
      </c>
    </row>
    <row r="751" spans="1:25" ht="15">
      <c r="A751" s="7">
        <v>2020</v>
      </c>
      <c r="B751" s="5" t="s">
        <v>507</v>
      </c>
      <c r="C751" s="5" t="s">
        <v>174</v>
      </c>
      <c r="D751" s="5" t="s">
        <v>178</v>
      </c>
      <c r="E751" s="5" t="s">
        <v>305</v>
      </c>
      <c r="F751" s="5" t="s">
        <v>176</v>
      </c>
      <c r="G751" s="5" t="s">
        <v>179</v>
      </c>
      <c r="H751" s="10">
        <v>37.36794131563687</v>
      </c>
      <c r="I751" s="10">
        <v>0</v>
      </c>
      <c r="J751" s="332">
        <v>37.36794131563687</v>
      </c>
      <c r="K751" s="10">
        <v>2.549171679153005</v>
      </c>
      <c r="L751" s="10">
        <v>12.482616660242895</v>
      </c>
      <c r="M751" s="332">
        <v>15.0317883393959</v>
      </c>
      <c r="N751" s="10">
        <v>7.400305202950327</v>
      </c>
      <c r="O751" s="10">
        <v>45.186725401577085</v>
      </c>
      <c r="P751" s="10">
        <v>7.45074647437094</v>
      </c>
      <c r="Q751" s="10">
        <v>17.91164447846357</v>
      </c>
      <c r="R751" s="10">
        <v>12.275052671856479</v>
      </c>
      <c r="S751" s="10">
        <v>22.913695822844065</v>
      </c>
      <c r="T751" s="10">
        <v>48.21724458723215</v>
      </c>
      <c r="U751" s="10">
        <v>4.89884735433595</v>
      </c>
      <c r="V751" s="332">
        <v>166.25426199363056</v>
      </c>
      <c r="W751" s="332">
        <v>218.65399164866332</v>
      </c>
      <c r="X751" s="10">
        <v>22.2181934800081</v>
      </c>
      <c r="Y751" s="327">
        <v>240.87218512867142</v>
      </c>
    </row>
    <row r="752" spans="1:25" ht="15">
      <c r="A752" s="7">
        <v>2020</v>
      </c>
      <c r="B752" s="5" t="s">
        <v>507</v>
      </c>
      <c r="C752" s="5" t="s">
        <v>174</v>
      </c>
      <c r="D752" s="5" t="s">
        <v>175</v>
      </c>
      <c r="E752" s="5" t="s">
        <v>306</v>
      </c>
      <c r="F752" s="5" t="s">
        <v>176</v>
      </c>
      <c r="G752" s="5" t="s">
        <v>180</v>
      </c>
      <c r="H752" s="10">
        <v>491.63572890175703</v>
      </c>
      <c r="I752" s="10">
        <v>14.214015156051902</v>
      </c>
      <c r="J752" s="332">
        <v>505.84974405780895</v>
      </c>
      <c r="K752" s="10">
        <v>39.686459331052596</v>
      </c>
      <c r="L752" s="10">
        <v>25.92050783645187</v>
      </c>
      <c r="M752" s="332">
        <v>65.60696716750446</v>
      </c>
      <c r="N752" s="10">
        <v>29.239403377387784</v>
      </c>
      <c r="O752" s="10">
        <v>94.12089257745279</v>
      </c>
      <c r="P752" s="10">
        <v>20.010843955212366</v>
      </c>
      <c r="Q752" s="10">
        <v>38.052538749932644</v>
      </c>
      <c r="R752" s="10">
        <v>33.67330105131977</v>
      </c>
      <c r="S752" s="10">
        <v>50.084044146865196</v>
      </c>
      <c r="T752" s="10">
        <v>64.36269549271508</v>
      </c>
      <c r="U752" s="10">
        <v>12.287912717732425</v>
      </c>
      <c r="V752" s="332">
        <v>341.83163206861803</v>
      </c>
      <c r="W752" s="332">
        <v>913.2883432939315</v>
      </c>
      <c r="X752" s="10">
        <v>98.05828130521306</v>
      </c>
      <c r="Y752" s="327">
        <v>1011.3466245991445</v>
      </c>
    </row>
    <row r="753" spans="1:25" ht="15">
      <c r="A753" s="7">
        <v>2020</v>
      </c>
      <c r="B753" s="5" t="s">
        <v>507</v>
      </c>
      <c r="C753" s="5" t="s">
        <v>174</v>
      </c>
      <c r="D753" s="5" t="s">
        <v>175</v>
      </c>
      <c r="E753" s="5" t="s">
        <v>307</v>
      </c>
      <c r="F753" s="5" t="s">
        <v>176</v>
      </c>
      <c r="G753" s="5" t="s">
        <v>181</v>
      </c>
      <c r="H753" s="10">
        <v>254.71190431210442</v>
      </c>
      <c r="I753" s="10">
        <v>0</v>
      </c>
      <c r="J753" s="332">
        <v>254.71190431210442</v>
      </c>
      <c r="K753" s="10">
        <v>22.07477160787592</v>
      </c>
      <c r="L753" s="10">
        <v>28.987150677394787</v>
      </c>
      <c r="M753" s="332">
        <v>51.06192228527071</v>
      </c>
      <c r="N753" s="10">
        <v>26.538090403308406</v>
      </c>
      <c r="O753" s="10">
        <v>89.72064528520622</v>
      </c>
      <c r="P753" s="10">
        <v>29.085829970680866</v>
      </c>
      <c r="Q753" s="10">
        <v>51.70953704396257</v>
      </c>
      <c r="R753" s="10">
        <v>43.140732859243535</v>
      </c>
      <c r="S753" s="10">
        <v>59.26916625000655</v>
      </c>
      <c r="T753" s="10">
        <v>102.78282511604006</v>
      </c>
      <c r="U753" s="10">
        <v>19.38623706373808</v>
      </c>
      <c r="V753" s="332">
        <v>421.63306399218624</v>
      </c>
      <c r="W753" s="332">
        <v>727.4068905895614</v>
      </c>
      <c r="X753" s="10">
        <v>75.4791943736372</v>
      </c>
      <c r="Y753" s="327">
        <v>802.8860849631985</v>
      </c>
    </row>
    <row r="754" spans="1:25" ht="15">
      <c r="A754" s="7">
        <v>2020</v>
      </c>
      <c r="B754" s="5" t="s">
        <v>507</v>
      </c>
      <c r="C754" s="5" t="s">
        <v>174</v>
      </c>
      <c r="D754" s="5" t="s">
        <v>182</v>
      </c>
      <c r="E754" s="5" t="s">
        <v>308</v>
      </c>
      <c r="F754" s="5" t="s">
        <v>176</v>
      </c>
      <c r="G754" s="5" t="s">
        <v>183</v>
      </c>
      <c r="H754" s="10">
        <v>1.1327793882307235</v>
      </c>
      <c r="I754" s="10">
        <v>0</v>
      </c>
      <c r="J754" s="332">
        <v>1.1327793882307235</v>
      </c>
      <c r="K754" s="10">
        <v>0.2985005344474745</v>
      </c>
      <c r="L754" s="10">
        <v>2.0934972256134303</v>
      </c>
      <c r="M754" s="332">
        <v>2.391997760060905</v>
      </c>
      <c r="N754" s="10">
        <v>0.2532451372775031</v>
      </c>
      <c r="O754" s="10">
        <v>7.353893275912748</v>
      </c>
      <c r="P754" s="10">
        <v>1.374451892687531</v>
      </c>
      <c r="Q754" s="10">
        <v>1.7458286878624965</v>
      </c>
      <c r="R754" s="10">
        <v>2.145887206388412</v>
      </c>
      <c r="S754" s="10">
        <v>5.047360500201302</v>
      </c>
      <c r="T754" s="10">
        <v>14.804364424882081</v>
      </c>
      <c r="U754" s="10">
        <v>1.0922467566041512</v>
      </c>
      <c r="V754" s="332">
        <v>33.817277881816224</v>
      </c>
      <c r="W754" s="332">
        <v>37.34205503010785</v>
      </c>
      <c r="X754" s="10">
        <v>3.7074525689168967</v>
      </c>
      <c r="Y754" s="327">
        <v>41.04950759902475</v>
      </c>
    </row>
    <row r="755" spans="1:25" ht="15">
      <c r="A755" s="7">
        <v>2020</v>
      </c>
      <c r="B755" s="5" t="s">
        <v>507</v>
      </c>
      <c r="C755" s="5" t="s">
        <v>174</v>
      </c>
      <c r="D755" s="5" t="s">
        <v>175</v>
      </c>
      <c r="E755" s="5" t="s">
        <v>309</v>
      </c>
      <c r="F755" s="5" t="s">
        <v>176</v>
      </c>
      <c r="G755" s="5" t="s">
        <v>184</v>
      </c>
      <c r="H755" s="10">
        <v>36.8283709467805</v>
      </c>
      <c r="I755" s="10">
        <v>15.529043316214349</v>
      </c>
      <c r="J755" s="332">
        <v>52.35741426299485</v>
      </c>
      <c r="K755" s="10">
        <v>1.8915334025498554</v>
      </c>
      <c r="L755" s="10">
        <v>7.869898622620039</v>
      </c>
      <c r="M755" s="332">
        <v>9.761432025169894</v>
      </c>
      <c r="N755" s="10">
        <v>5.478937121452618</v>
      </c>
      <c r="O755" s="10">
        <v>23.519477122776767</v>
      </c>
      <c r="P755" s="10">
        <v>3.505518970826581</v>
      </c>
      <c r="Q755" s="10">
        <v>8.024071131628704</v>
      </c>
      <c r="R755" s="10">
        <v>6.740829817179661</v>
      </c>
      <c r="S755" s="10">
        <v>14.567152467470152</v>
      </c>
      <c r="T755" s="10">
        <v>31.18224268346429</v>
      </c>
      <c r="U755" s="10">
        <v>2.364156824997283</v>
      </c>
      <c r="V755" s="332">
        <v>95.38238613979604</v>
      </c>
      <c r="W755" s="332">
        <v>157.5012324279608</v>
      </c>
      <c r="X755" s="10">
        <v>16.920892498055583</v>
      </c>
      <c r="Y755" s="327">
        <v>174.42212492601638</v>
      </c>
    </row>
    <row r="756" spans="1:25" ht="15">
      <c r="A756" s="7">
        <v>2020</v>
      </c>
      <c r="B756" s="5" t="s">
        <v>507</v>
      </c>
      <c r="C756" s="5" t="s">
        <v>174</v>
      </c>
      <c r="D756" s="5" t="s">
        <v>178</v>
      </c>
      <c r="E756" s="5" t="s">
        <v>310</v>
      </c>
      <c r="F756" s="5" t="s">
        <v>176</v>
      </c>
      <c r="G756" s="5" t="s">
        <v>185</v>
      </c>
      <c r="H756" s="10">
        <v>96.49836563614762</v>
      </c>
      <c r="I756" s="10">
        <v>0</v>
      </c>
      <c r="J756" s="332">
        <v>96.49836563614762</v>
      </c>
      <c r="K756" s="10">
        <v>5.90635078833106</v>
      </c>
      <c r="L756" s="10">
        <v>21.86032338522972</v>
      </c>
      <c r="M756" s="332">
        <v>27.76667417356078</v>
      </c>
      <c r="N756" s="10">
        <v>16.742825803518834</v>
      </c>
      <c r="O756" s="10">
        <v>70.45926564496806</v>
      </c>
      <c r="P756" s="10">
        <v>10.531636005809247</v>
      </c>
      <c r="Q756" s="10">
        <v>28.24729118789237</v>
      </c>
      <c r="R756" s="10">
        <v>22.106348297596305</v>
      </c>
      <c r="S756" s="10">
        <v>37.4340979324786</v>
      </c>
      <c r="T756" s="10">
        <v>83.32855739802739</v>
      </c>
      <c r="U756" s="10">
        <v>7.951324406210986</v>
      </c>
      <c r="V756" s="332">
        <v>276.8013466765018</v>
      </c>
      <c r="W756" s="332">
        <v>401.0663864862102</v>
      </c>
      <c r="X756" s="10">
        <v>41.18498526716252</v>
      </c>
      <c r="Y756" s="327">
        <v>442.2513717533727</v>
      </c>
    </row>
    <row r="757" spans="1:25" ht="15">
      <c r="A757" s="7">
        <v>2020</v>
      </c>
      <c r="B757" s="5" t="s">
        <v>507</v>
      </c>
      <c r="C757" s="5" t="s">
        <v>174</v>
      </c>
      <c r="D757" s="5" t="s">
        <v>178</v>
      </c>
      <c r="E757" s="5" t="s">
        <v>311</v>
      </c>
      <c r="F757" s="5" t="s">
        <v>176</v>
      </c>
      <c r="G757" s="5" t="s">
        <v>186</v>
      </c>
      <c r="H757" s="10">
        <v>50.35406523560113</v>
      </c>
      <c r="I757" s="10">
        <v>0</v>
      </c>
      <c r="J757" s="332">
        <v>50.35406523560113</v>
      </c>
      <c r="K757" s="10">
        <v>2.5818357341660088</v>
      </c>
      <c r="L757" s="10">
        <v>9.27904764390413</v>
      </c>
      <c r="M757" s="332">
        <v>11.860883378070138</v>
      </c>
      <c r="N757" s="10">
        <v>13.750880511349703</v>
      </c>
      <c r="O757" s="10">
        <v>21.191163652258528</v>
      </c>
      <c r="P757" s="10">
        <v>4.845254856279439</v>
      </c>
      <c r="Q757" s="10">
        <v>12.864584990715697</v>
      </c>
      <c r="R757" s="10">
        <v>4.835568548421813</v>
      </c>
      <c r="S757" s="10">
        <v>16.319632717468465</v>
      </c>
      <c r="T757" s="10">
        <v>34.13229640628934</v>
      </c>
      <c r="U757" s="10">
        <v>3.0339489351683957</v>
      </c>
      <c r="V757" s="332">
        <v>110.97333061795138</v>
      </c>
      <c r="W757" s="332">
        <v>173.18827923162263</v>
      </c>
      <c r="X757" s="10">
        <v>17.99509869127316</v>
      </c>
      <c r="Y757" s="327">
        <v>191.1833779228958</v>
      </c>
    </row>
    <row r="758" spans="1:25" ht="15">
      <c r="A758" s="7">
        <v>2020</v>
      </c>
      <c r="B758" s="5" t="s">
        <v>507</v>
      </c>
      <c r="C758" s="5" t="s">
        <v>174</v>
      </c>
      <c r="D758" s="5" t="s">
        <v>178</v>
      </c>
      <c r="E758" s="5" t="s">
        <v>312</v>
      </c>
      <c r="F758" s="5" t="s">
        <v>176</v>
      </c>
      <c r="G758" s="5" t="s">
        <v>187</v>
      </c>
      <c r="H758" s="10">
        <v>34.378789149286575</v>
      </c>
      <c r="I758" s="10">
        <v>0</v>
      </c>
      <c r="J758" s="332">
        <v>34.378789149286575</v>
      </c>
      <c r="K758" s="10">
        <v>2.361495677147254</v>
      </c>
      <c r="L758" s="10">
        <v>11.880034994876649</v>
      </c>
      <c r="M758" s="332">
        <v>14.241530672023902</v>
      </c>
      <c r="N758" s="10">
        <v>15.172213095690143</v>
      </c>
      <c r="O758" s="10">
        <v>41.764945443614955</v>
      </c>
      <c r="P758" s="10">
        <v>6.629749332241201</v>
      </c>
      <c r="Q758" s="10">
        <v>15.948564892118895</v>
      </c>
      <c r="R758" s="10">
        <v>8.372595312212606</v>
      </c>
      <c r="S758" s="10">
        <v>24.183170009806375</v>
      </c>
      <c r="T758" s="10">
        <v>46.918408069090056</v>
      </c>
      <c r="U758" s="10">
        <v>3.5032676459643013</v>
      </c>
      <c r="V758" s="332">
        <v>162.49291380073856</v>
      </c>
      <c r="W758" s="332">
        <v>211.11323362204905</v>
      </c>
      <c r="X758" s="10">
        <v>21.593769894877138</v>
      </c>
      <c r="Y758" s="327">
        <v>232.7070035169262</v>
      </c>
    </row>
    <row r="759" spans="1:25" ht="15">
      <c r="A759" s="7">
        <v>2020</v>
      </c>
      <c r="B759" s="5" t="s">
        <v>507</v>
      </c>
      <c r="C759" s="5" t="s">
        <v>174</v>
      </c>
      <c r="D759" s="5" t="s">
        <v>175</v>
      </c>
      <c r="E759" s="5" t="s">
        <v>313</v>
      </c>
      <c r="F759" s="5" t="s">
        <v>176</v>
      </c>
      <c r="G759" s="5" t="s">
        <v>188</v>
      </c>
      <c r="H759" s="10">
        <v>604.1664329776477</v>
      </c>
      <c r="I759" s="10">
        <v>0</v>
      </c>
      <c r="J759" s="332">
        <v>604.1664329776477</v>
      </c>
      <c r="K759" s="10">
        <v>28.594796972260873</v>
      </c>
      <c r="L759" s="10">
        <v>96.23174444070537</v>
      </c>
      <c r="M759" s="332">
        <v>124.82654141296624</v>
      </c>
      <c r="N759" s="10">
        <v>61.63402133068776</v>
      </c>
      <c r="O759" s="10">
        <v>270.8092390841151</v>
      </c>
      <c r="P759" s="10">
        <v>48.79754403944002</v>
      </c>
      <c r="Q759" s="10">
        <v>92.06477766990453</v>
      </c>
      <c r="R759" s="10">
        <v>69.72637528277613</v>
      </c>
      <c r="S759" s="10">
        <v>149.80979435431271</v>
      </c>
      <c r="T759" s="10">
        <v>338.73461288749786</v>
      </c>
      <c r="U759" s="10">
        <v>26.73512601785842</v>
      </c>
      <c r="V759" s="332">
        <v>1058.3114906665926</v>
      </c>
      <c r="W759" s="332">
        <v>1787.3044650572065</v>
      </c>
      <c r="X759" s="10">
        <v>185.8967434438687</v>
      </c>
      <c r="Y759" s="327">
        <v>1973.2012085010751</v>
      </c>
    </row>
    <row r="760" spans="1:25" ht="15.75" thickBot="1">
      <c r="A760" s="11">
        <v>2020</v>
      </c>
      <c r="B760" s="6" t="s">
        <v>507</v>
      </c>
      <c r="C760" s="6" t="s">
        <v>174</v>
      </c>
      <c r="D760" s="6" t="s">
        <v>182</v>
      </c>
      <c r="E760" s="6" t="s">
        <v>314</v>
      </c>
      <c r="F760" s="6" t="s">
        <v>176</v>
      </c>
      <c r="G760" s="6" t="s">
        <v>189</v>
      </c>
      <c r="H760" s="12">
        <v>8.457703627306726</v>
      </c>
      <c r="I760" s="12">
        <v>0</v>
      </c>
      <c r="J760" s="347">
        <v>8.457703627306726</v>
      </c>
      <c r="K760" s="12">
        <v>0.6521763078498017</v>
      </c>
      <c r="L760" s="12">
        <v>3.612478349015174</v>
      </c>
      <c r="M760" s="347">
        <v>4.264654656864976</v>
      </c>
      <c r="N760" s="12">
        <v>5.3336188366330886</v>
      </c>
      <c r="O760" s="12">
        <v>12.192674150646766</v>
      </c>
      <c r="P760" s="12">
        <v>1.3559205222726525</v>
      </c>
      <c r="Q760" s="12">
        <v>3.2849267565775575</v>
      </c>
      <c r="R760" s="12">
        <v>2.6526686408077524</v>
      </c>
      <c r="S760" s="12">
        <v>8.431187571308968</v>
      </c>
      <c r="T760" s="12">
        <v>17.276090895253553</v>
      </c>
      <c r="U760" s="12">
        <v>1.45769211565207</v>
      </c>
      <c r="V760" s="347">
        <v>51.984779489152416</v>
      </c>
      <c r="W760" s="347">
        <v>64.70713777332412</v>
      </c>
      <c r="X760" s="12">
        <v>6.608034537917883</v>
      </c>
      <c r="Y760" s="328">
        <v>71.31517231124201</v>
      </c>
    </row>
    <row r="761" spans="1:25" ht="15.75" thickBot="1">
      <c r="A761" s="364">
        <v>2021</v>
      </c>
      <c r="B761" s="365" t="s">
        <v>507</v>
      </c>
      <c r="C761" s="365"/>
      <c r="D761" s="365"/>
      <c r="E761" s="365"/>
      <c r="F761" s="365"/>
      <c r="G761" s="365" t="s">
        <v>508</v>
      </c>
      <c r="H761" s="365">
        <v>7455.149888953796</v>
      </c>
      <c r="I761" s="365">
        <v>2980.550417686135</v>
      </c>
      <c r="J761" s="365">
        <v>10435.70030663993</v>
      </c>
      <c r="K761" s="365">
        <v>21378.818326389126</v>
      </c>
      <c r="L761" s="365">
        <v>7929.359437506659</v>
      </c>
      <c r="M761" s="365">
        <v>29308.177763895786</v>
      </c>
      <c r="N761" s="365">
        <v>5624.09924520068</v>
      </c>
      <c r="O761" s="365">
        <v>23012.570875891033</v>
      </c>
      <c r="P761" s="365">
        <v>3965.9456537037922</v>
      </c>
      <c r="Q761" s="365">
        <v>7179.398334164467</v>
      </c>
      <c r="R761" s="365">
        <v>12306.585306852225</v>
      </c>
      <c r="S761" s="365">
        <v>12204.2756852739</v>
      </c>
      <c r="T761" s="365">
        <v>16415.769106496136</v>
      </c>
      <c r="U761" s="365">
        <v>3849.6022628224778</v>
      </c>
      <c r="V761" s="365">
        <v>84558.24647040472</v>
      </c>
      <c r="W761" s="365">
        <v>124302.12454094044</v>
      </c>
      <c r="X761" s="365">
        <v>12787.544541028514</v>
      </c>
      <c r="Y761" s="366">
        <v>137601.58785110028</v>
      </c>
    </row>
    <row r="762" spans="1:25" ht="15">
      <c r="A762" s="360">
        <v>2021</v>
      </c>
      <c r="B762" s="361" t="s">
        <v>507</v>
      </c>
      <c r="C762" s="361" t="s">
        <v>22</v>
      </c>
      <c r="D762" s="361" t="s">
        <v>23</v>
      </c>
      <c r="E762" s="361" t="s">
        <v>190</v>
      </c>
      <c r="F762" s="361" t="s">
        <v>24</v>
      </c>
      <c r="G762" s="361" t="s">
        <v>25</v>
      </c>
      <c r="H762" s="361">
        <v>31.81959840392776</v>
      </c>
      <c r="I762" s="361">
        <v>32.53244763675351</v>
      </c>
      <c r="J762" s="362">
        <v>64.35204604068127</v>
      </c>
      <c r="K762" s="361">
        <v>7884.759394315365</v>
      </c>
      <c r="L762" s="361">
        <v>3270.1077935344797</v>
      </c>
      <c r="M762" s="362">
        <v>11154.867187849844</v>
      </c>
      <c r="N762" s="361">
        <v>3759.303714197669</v>
      </c>
      <c r="O762" s="361">
        <v>10356.683692934268</v>
      </c>
      <c r="P762" s="361">
        <v>1722.3523049193245</v>
      </c>
      <c r="Q762" s="361">
        <v>5315.600815770874</v>
      </c>
      <c r="R762" s="361">
        <v>5365.172513297262</v>
      </c>
      <c r="S762" s="361">
        <v>5662.138646829103</v>
      </c>
      <c r="T762" s="361">
        <v>7351.895874596603</v>
      </c>
      <c r="U762" s="361">
        <v>1627.1076345647866</v>
      </c>
      <c r="V762" s="362">
        <v>41160.25519710989</v>
      </c>
      <c r="W762" s="362">
        <v>52379.47443100041</v>
      </c>
      <c r="X762" s="361">
        <v>5253.283549718451</v>
      </c>
      <c r="Y762" s="363">
        <v>57632.75798071886</v>
      </c>
    </row>
    <row r="763" spans="1:25" ht="15">
      <c r="A763" s="237">
        <v>2021</v>
      </c>
      <c r="B763" s="323" t="s">
        <v>507</v>
      </c>
      <c r="C763" s="323" t="s">
        <v>22</v>
      </c>
      <c r="D763" s="323" t="s">
        <v>26</v>
      </c>
      <c r="E763" s="323" t="s">
        <v>191</v>
      </c>
      <c r="F763" s="323" t="s">
        <v>24</v>
      </c>
      <c r="G763" s="323" t="s">
        <v>27</v>
      </c>
      <c r="H763" s="323">
        <v>66.02874021377289</v>
      </c>
      <c r="I763" s="323">
        <v>34.880629774256306</v>
      </c>
      <c r="J763" s="324">
        <v>100.9093699880292</v>
      </c>
      <c r="K763" s="323">
        <v>264.4036865400048</v>
      </c>
      <c r="L763" s="323">
        <v>193.98278137738953</v>
      </c>
      <c r="M763" s="324">
        <v>458.3864679173943</v>
      </c>
      <c r="N763" s="323">
        <v>16.354264181605178</v>
      </c>
      <c r="O763" s="323">
        <v>204.72924045595622</v>
      </c>
      <c r="P763" s="323">
        <v>17.794343719736812</v>
      </c>
      <c r="Q763" s="323">
        <v>9.485012510593332</v>
      </c>
      <c r="R763" s="323">
        <v>56.008696845444504</v>
      </c>
      <c r="S763" s="323">
        <v>63.1217108716043</v>
      </c>
      <c r="T763" s="323">
        <v>51.49712682967732</v>
      </c>
      <c r="U763" s="323">
        <v>21.113046071872233</v>
      </c>
      <c r="V763" s="324">
        <v>440.1034414864899</v>
      </c>
      <c r="W763" s="324">
        <v>999.3992793919134</v>
      </c>
      <c r="X763" s="323">
        <v>102.65462573002262</v>
      </c>
      <c r="Y763" s="339">
        <v>1102.053905121936</v>
      </c>
    </row>
    <row r="764" spans="1:25" ht="15">
      <c r="A764" s="237">
        <v>2021</v>
      </c>
      <c r="B764" s="323" t="s">
        <v>507</v>
      </c>
      <c r="C764" s="323" t="s">
        <v>22</v>
      </c>
      <c r="D764" s="323" t="s">
        <v>26</v>
      </c>
      <c r="E764" s="323" t="s">
        <v>192</v>
      </c>
      <c r="F764" s="323" t="s">
        <v>24</v>
      </c>
      <c r="G764" s="323" t="s">
        <v>28</v>
      </c>
      <c r="H764" s="323">
        <v>9.944927044181188</v>
      </c>
      <c r="I764" s="323">
        <v>11.516810076008205</v>
      </c>
      <c r="J764" s="324">
        <v>21.461737120189394</v>
      </c>
      <c r="K764" s="323">
        <v>658.5481829728611</v>
      </c>
      <c r="L764" s="323">
        <v>350.55223364022703</v>
      </c>
      <c r="M764" s="324">
        <v>1009.1004166130881</v>
      </c>
      <c r="N764" s="323">
        <v>57.10914869114041</v>
      </c>
      <c r="O764" s="323">
        <v>1373.278555018832</v>
      </c>
      <c r="P764" s="323">
        <v>271.1748454929804</v>
      </c>
      <c r="Q764" s="323">
        <v>163.3114157790896</v>
      </c>
      <c r="R764" s="323">
        <v>798.7557980891182</v>
      </c>
      <c r="S764" s="323">
        <v>616.4224164172845</v>
      </c>
      <c r="T764" s="323">
        <v>880.3666907641664</v>
      </c>
      <c r="U764" s="323">
        <v>260.52916860777736</v>
      </c>
      <c r="V764" s="324">
        <v>4420.948038860389</v>
      </c>
      <c r="W764" s="324">
        <v>5451.510192593666</v>
      </c>
      <c r="X764" s="323">
        <v>541.9001224902688</v>
      </c>
      <c r="Y764" s="339">
        <v>5993.410315083935</v>
      </c>
    </row>
    <row r="765" spans="1:25" ht="15">
      <c r="A765" s="237">
        <v>2021</v>
      </c>
      <c r="B765" s="323" t="s">
        <v>507</v>
      </c>
      <c r="C765" s="323" t="s">
        <v>22</v>
      </c>
      <c r="D765" s="323" t="s">
        <v>29</v>
      </c>
      <c r="E765" s="323" t="s">
        <v>193</v>
      </c>
      <c r="F765" s="323" t="s">
        <v>24</v>
      </c>
      <c r="G765" s="323" t="s">
        <v>30</v>
      </c>
      <c r="H765" s="323">
        <v>38.79525334730572</v>
      </c>
      <c r="I765" s="323">
        <v>20.542258781225172</v>
      </c>
      <c r="J765" s="324">
        <v>59.33751212853089</v>
      </c>
      <c r="K765" s="323">
        <v>239.3086731987365</v>
      </c>
      <c r="L765" s="323">
        <v>81.78520210089569</v>
      </c>
      <c r="M765" s="324">
        <v>321.0938752996322</v>
      </c>
      <c r="N765" s="323">
        <v>76.9897485924212</v>
      </c>
      <c r="O765" s="323">
        <v>166.43319636719704</v>
      </c>
      <c r="P765" s="323">
        <v>40.61277331180883</v>
      </c>
      <c r="Q765" s="323">
        <v>26.648942172687825</v>
      </c>
      <c r="R765" s="323">
        <v>105.49279679148165</v>
      </c>
      <c r="S765" s="323">
        <v>103.91837380246473</v>
      </c>
      <c r="T765" s="323">
        <v>143.64328214179343</v>
      </c>
      <c r="U765" s="323">
        <v>37.57682537109749</v>
      </c>
      <c r="V765" s="324">
        <v>701.3159385509522</v>
      </c>
      <c r="W765" s="324">
        <v>1081.7473259791154</v>
      </c>
      <c r="X765" s="323">
        <v>110.443833551252</v>
      </c>
      <c r="Y765" s="339">
        <v>1192.1911595303675</v>
      </c>
    </row>
    <row r="766" spans="1:25" ht="15">
      <c r="A766" s="237">
        <v>2021</v>
      </c>
      <c r="B766" s="323" t="s">
        <v>507</v>
      </c>
      <c r="C766" s="323" t="s">
        <v>22</v>
      </c>
      <c r="D766" s="323" t="s">
        <v>26</v>
      </c>
      <c r="E766" s="323" t="s">
        <v>194</v>
      </c>
      <c r="F766" s="323" t="s">
        <v>24</v>
      </c>
      <c r="G766" s="323" t="s">
        <v>31</v>
      </c>
      <c r="H766" s="323">
        <v>4.028991271634806</v>
      </c>
      <c r="I766" s="323">
        <v>2.1964101719206703</v>
      </c>
      <c r="J766" s="324">
        <v>6.2254014435554765</v>
      </c>
      <c r="K766" s="323">
        <v>419.5209250529655</v>
      </c>
      <c r="L766" s="323">
        <v>197.91714387038797</v>
      </c>
      <c r="M766" s="324">
        <v>617.4380689233535</v>
      </c>
      <c r="N766" s="323">
        <v>96.42929712110801</v>
      </c>
      <c r="O766" s="323">
        <v>185.82458672276255</v>
      </c>
      <c r="P766" s="323">
        <v>41.43842574762402</v>
      </c>
      <c r="Q766" s="323">
        <v>22.745319264093386</v>
      </c>
      <c r="R766" s="323">
        <v>108.71656260970124</v>
      </c>
      <c r="S766" s="323">
        <v>100.63245435804144</v>
      </c>
      <c r="T766" s="323">
        <v>99.12847150143722</v>
      </c>
      <c r="U766" s="323">
        <v>34.23470632351061</v>
      </c>
      <c r="V766" s="324">
        <v>689.1498236482785</v>
      </c>
      <c r="W766" s="324">
        <v>1312.8132940151875</v>
      </c>
      <c r="X766" s="323">
        <v>130.45359532183372</v>
      </c>
      <c r="Y766" s="339">
        <v>1443.2668893370212</v>
      </c>
    </row>
    <row r="767" spans="1:25" ht="15">
      <c r="A767" s="237">
        <v>2021</v>
      </c>
      <c r="B767" s="323" t="s">
        <v>507</v>
      </c>
      <c r="C767" s="323" t="s">
        <v>22</v>
      </c>
      <c r="D767" s="323" t="s">
        <v>29</v>
      </c>
      <c r="E767" s="323" t="s">
        <v>195</v>
      </c>
      <c r="F767" s="323" t="s">
        <v>24</v>
      </c>
      <c r="G767" s="323" t="s">
        <v>32</v>
      </c>
      <c r="H767" s="323">
        <v>17.89393418963811</v>
      </c>
      <c r="I767" s="323">
        <v>0</v>
      </c>
      <c r="J767" s="324">
        <v>17.89393418963811</v>
      </c>
      <c r="K767" s="323">
        <v>1798.7819905430692</v>
      </c>
      <c r="L767" s="323">
        <v>346.8871481512939</v>
      </c>
      <c r="M767" s="324">
        <v>2145.669138694363</v>
      </c>
      <c r="N767" s="323">
        <v>262.30902903685484</v>
      </c>
      <c r="O767" s="323">
        <v>1548.0845941049386</v>
      </c>
      <c r="P767" s="323">
        <v>319.9154823704856</v>
      </c>
      <c r="Q767" s="323">
        <v>481.0689965931659</v>
      </c>
      <c r="R767" s="323">
        <v>1242.4982923632979</v>
      </c>
      <c r="S767" s="323">
        <v>847.3383918004918</v>
      </c>
      <c r="T767" s="323">
        <v>981.1630922077987</v>
      </c>
      <c r="U767" s="323">
        <v>347.8839692815337</v>
      </c>
      <c r="V767" s="324">
        <v>6030.261847758567</v>
      </c>
      <c r="W767" s="324">
        <v>8193.824920642568</v>
      </c>
      <c r="X767" s="323">
        <v>810.3152293835365</v>
      </c>
      <c r="Y767" s="339">
        <v>9004.140150026105</v>
      </c>
    </row>
    <row r="768" spans="1:25" ht="15">
      <c r="A768" s="237">
        <v>2021</v>
      </c>
      <c r="B768" s="323" t="s">
        <v>507</v>
      </c>
      <c r="C768" s="323" t="s">
        <v>22</v>
      </c>
      <c r="D768" s="323" t="s">
        <v>26</v>
      </c>
      <c r="E768" s="323" t="s">
        <v>196</v>
      </c>
      <c r="F768" s="323" t="s">
        <v>24</v>
      </c>
      <c r="G768" s="323" t="s">
        <v>33</v>
      </c>
      <c r="H768" s="323">
        <v>74.86565162972556</v>
      </c>
      <c r="I768" s="323">
        <v>74.8272742438495</v>
      </c>
      <c r="J768" s="324">
        <v>149.69292587357506</v>
      </c>
      <c r="K768" s="323">
        <v>1043.4774566693131</v>
      </c>
      <c r="L768" s="323">
        <v>455.36227398807335</v>
      </c>
      <c r="M768" s="324">
        <v>1498.8397306573866</v>
      </c>
      <c r="N768" s="323">
        <v>44.17666276907532</v>
      </c>
      <c r="O768" s="323">
        <v>291.8898132672496</v>
      </c>
      <c r="P768" s="323">
        <v>33.00773656650985</v>
      </c>
      <c r="Q768" s="323">
        <v>23.186787071546508</v>
      </c>
      <c r="R768" s="323">
        <v>99.46839917692135</v>
      </c>
      <c r="S768" s="323">
        <v>101.64412179642207</v>
      </c>
      <c r="T768" s="323">
        <v>96.88391496437185</v>
      </c>
      <c r="U768" s="323">
        <v>31.31121295889091</v>
      </c>
      <c r="V768" s="324">
        <v>721.5686485709874</v>
      </c>
      <c r="W768" s="324">
        <v>2370.101305101949</v>
      </c>
      <c r="X768" s="323">
        <v>237.52430237826098</v>
      </c>
      <c r="Y768" s="339">
        <v>2607.62560748021</v>
      </c>
    </row>
    <row r="769" spans="1:25" ht="15">
      <c r="A769" s="237">
        <v>2021</v>
      </c>
      <c r="B769" s="323" t="s">
        <v>507</v>
      </c>
      <c r="C769" s="323" t="s">
        <v>22</v>
      </c>
      <c r="D769" s="323" t="s">
        <v>29</v>
      </c>
      <c r="E769" s="323" t="s">
        <v>197</v>
      </c>
      <c r="F769" s="323" t="s">
        <v>24</v>
      </c>
      <c r="G769" s="323" t="s">
        <v>34</v>
      </c>
      <c r="H769" s="323">
        <v>0.6306651905984534</v>
      </c>
      <c r="I769" s="323">
        <v>0</v>
      </c>
      <c r="J769" s="324">
        <v>0.6306651905984534</v>
      </c>
      <c r="K769" s="323">
        <v>2388.047745342919</v>
      </c>
      <c r="L769" s="323">
        <v>501.70568894059903</v>
      </c>
      <c r="M769" s="324">
        <v>2889.753434283518</v>
      </c>
      <c r="N769" s="323">
        <v>97.46330420154739</v>
      </c>
      <c r="O769" s="323">
        <v>1518.8297883323519</v>
      </c>
      <c r="P769" s="323">
        <v>249.53984200746868</v>
      </c>
      <c r="Q769" s="323">
        <v>230.55267429438243</v>
      </c>
      <c r="R769" s="323">
        <v>767.8878396267163</v>
      </c>
      <c r="S769" s="323">
        <v>664.5572749211098</v>
      </c>
      <c r="T769" s="323">
        <v>696.634093517259</v>
      </c>
      <c r="U769" s="323">
        <v>220.49854936484195</v>
      </c>
      <c r="V769" s="324">
        <v>4445.963366265677</v>
      </c>
      <c r="W769" s="324">
        <v>7336.347465739794</v>
      </c>
      <c r="X769" s="323">
        <v>721.572483338516</v>
      </c>
      <c r="Y769" s="339">
        <v>8057.919949078309</v>
      </c>
    </row>
    <row r="770" spans="1:25" ht="15">
      <c r="A770" s="237">
        <v>2021</v>
      </c>
      <c r="B770" s="323" t="s">
        <v>507</v>
      </c>
      <c r="C770" s="323" t="s">
        <v>22</v>
      </c>
      <c r="D770" s="323" t="s">
        <v>29</v>
      </c>
      <c r="E770" s="323" t="s">
        <v>198</v>
      </c>
      <c r="F770" s="323" t="s">
        <v>24</v>
      </c>
      <c r="G770" s="323" t="s">
        <v>35</v>
      </c>
      <c r="H770" s="323">
        <v>4.935328250669487</v>
      </c>
      <c r="I770" s="323">
        <v>0</v>
      </c>
      <c r="J770" s="324">
        <v>4.935328250669487</v>
      </c>
      <c r="K770" s="323">
        <v>847.825413748078</v>
      </c>
      <c r="L770" s="323">
        <v>143.5834617549573</v>
      </c>
      <c r="M770" s="324">
        <v>991.4088755030352</v>
      </c>
      <c r="N770" s="323">
        <v>67.15412740019262</v>
      </c>
      <c r="O770" s="323">
        <v>246.02818682757757</v>
      </c>
      <c r="P770" s="323">
        <v>57.86875097832891</v>
      </c>
      <c r="Q770" s="323">
        <v>26.06572118375274</v>
      </c>
      <c r="R770" s="323">
        <v>181.45102246098787</v>
      </c>
      <c r="S770" s="323">
        <v>131.95519575000105</v>
      </c>
      <c r="T770" s="323">
        <v>109.09901965489911</v>
      </c>
      <c r="U770" s="323">
        <v>45.10572411135545</v>
      </c>
      <c r="V770" s="324">
        <v>864.7277483670954</v>
      </c>
      <c r="W770" s="324">
        <v>1861.0719521208002</v>
      </c>
      <c r="X770" s="323">
        <v>182.25577914150068</v>
      </c>
      <c r="Y770" s="339">
        <v>2043.3277312623009</v>
      </c>
    </row>
    <row r="771" spans="1:25" ht="15">
      <c r="A771" s="237">
        <v>2021</v>
      </c>
      <c r="B771" s="323" t="s">
        <v>507</v>
      </c>
      <c r="C771" s="323" t="s">
        <v>22</v>
      </c>
      <c r="D771" s="323" t="s">
        <v>29</v>
      </c>
      <c r="E771" s="323" t="s">
        <v>199</v>
      </c>
      <c r="F771" s="323" t="s">
        <v>24</v>
      </c>
      <c r="G771" s="323" t="s">
        <v>36</v>
      </c>
      <c r="H771" s="323">
        <v>4.34884981035425</v>
      </c>
      <c r="I771" s="323">
        <v>0</v>
      </c>
      <c r="J771" s="324">
        <v>4.34884981035425</v>
      </c>
      <c r="K771" s="323">
        <v>1026.3641511376516</v>
      </c>
      <c r="L771" s="323">
        <v>134.33499414496586</v>
      </c>
      <c r="M771" s="324">
        <v>1160.6991452826173</v>
      </c>
      <c r="N771" s="323">
        <v>43.39579077567985</v>
      </c>
      <c r="O771" s="323">
        <v>564.3362334302076</v>
      </c>
      <c r="P771" s="323">
        <v>99.6290335366313</v>
      </c>
      <c r="Q771" s="323">
        <v>84.27436704498106</v>
      </c>
      <c r="R771" s="323">
        <v>322.41970326797673</v>
      </c>
      <c r="S771" s="323">
        <v>275.48231003560795</v>
      </c>
      <c r="T771" s="323">
        <v>388.2395507502304</v>
      </c>
      <c r="U771" s="323">
        <v>82.78360768891447</v>
      </c>
      <c r="V771" s="324">
        <v>1860.5605965302293</v>
      </c>
      <c r="W771" s="324">
        <v>3025.608591623201</v>
      </c>
      <c r="X771" s="323">
        <v>297.51064172062695</v>
      </c>
      <c r="Y771" s="339">
        <v>3323.119233343828</v>
      </c>
    </row>
    <row r="772" spans="1:25" ht="15">
      <c r="A772" s="237">
        <v>2021</v>
      </c>
      <c r="B772" s="323" t="s">
        <v>507</v>
      </c>
      <c r="C772" s="323" t="s">
        <v>37</v>
      </c>
      <c r="D772" s="323" t="s">
        <v>38</v>
      </c>
      <c r="E772" s="323" t="s">
        <v>200</v>
      </c>
      <c r="F772" s="323" t="s">
        <v>39</v>
      </c>
      <c r="G772" s="323" t="s">
        <v>40</v>
      </c>
      <c r="H772" s="323">
        <v>29.66449618515861</v>
      </c>
      <c r="I772" s="323">
        <v>15.67072207915576</v>
      </c>
      <c r="J772" s="324">
        <v>45.33521826431437</v>
      </c>
      <c r="K772" s="323">
        <v>8.804706237614676</v>
      </c>
      <c r="L772" s="323">
        <v>11.873813824243665</v>
      </c>
      <c r="M772" s="324">
        <v>20.678520061858343</v>
      </c>
      <c r="N772" s="323">
        <v>15.384022712107662</v>
      </c>
      <c r="O772" s="323">
        <v>72.79814241454619</v>
      </c>
      <c r="P772" s="323">
        <v>12.089785987703989</v>
      </c>
      <c r="Q772" s="323">
        <v>4.976959275510284</v>
      </c>
      <c r="R772" s="323">
        <v>24.733174118811334</v>
      </c>
      <c r="S772" s="323">
        <v>33.693614997670934</v>
      </c>
      <c r="T772" s="323">
        <v>68.76604964314137</v>
      </c>
      <c r="U772" s="323">
        <v>13.908462352112489</v>
      </c>
      <c r="V772" s="324">
        <v>246.35021150160424</v>
      </c>
      <c r="W772" s="324">
        <v>312.363949827777</v>
      </c>
      <c r="X772" s="323">
        <v>33.43691595211664</v>
      </c>
      <c r="Y772" s="339">
        <v>345.8008657798936</v>
      </c>
    </row>
    <row r="773" spans="1:25" ht="15">
      <c r="A773" s="237">
        <v>2021</v>
      </c>
      <c r="B773" s="323" t="s">
        <v>507</v>
      </c>
      <c r="C773" s="323" t="s">
        <v>37</v>
      </c>
      <c r="D773" s="323" t="s">
        <v>38</v>
      </c>
      <c r="E773" s="323" t="s">
        <v>201</v>
      </c>
      <c r="F773" s="323" t="s">
        <v>39</v>
      </c>
      <c r="G773" s="323" t="s">
        <v>41</v>
      </c>
      <c r="H773" s="323">
        <v>433.4512886295538</v>
      </c>
      <c r="I773" s="323">
        <v>228.99155446556952</v>
      </c>
      <c r="J773" s="324">
        <v>662.4428430951233</v>
      </c>
      <c r="K773" s="323">
        <v>18.911965536720057</v>
      </c>
      <c r="L773" s="323">
        <v>43.68943745287423</v>
      </c>
      <c r="M773" s="324">
        <v>62.60140298959429</v>
      </c>
      <c r="N773" s="323">
        <v>36.78877566745485</v>
      </c>
      <c r="O773" s="323">
        <v>294.48399937262866</v>
      </c>
      <c r="P773" s="323">
        <v>31.65098199379384</v>
      </c>
      <c r="Q773" s="323">
        <v>23.374171505331017</v>
      </c>
      <c r="R773" s="323">
        <v>68.39306702851161</v>
      </c>
      <c r="S773" s="323">
        <v>107.49276443239114</v>
      </c>
      <c r="T773" s="323">
        <v>200.4540902132673</v>
      </c>
      <c r="U773" s="323">
        <v>31.020284749000464</v>
      </c>
      <c r="V773" s="324">
        <v>793.6581349623789</v>
      </c>
      <c r="W773" s="324">
        <v>1518.7023810470964</v>
      </c>
      <c r="X773" s="323">
        <v>180.07039733256678</v>
      </c>
      <c r="Y773" s="339">
        <v>1698.7727783796631</v>
      </c>
    </row>
    <row r="774" spans="1:25" ht="15">
      <c r="A774" s="237">
        <v>2021</v>
      </c>
      <c r="B774" s="323" t="s">
        <v>507</v>
      </c>
      <c r="C774" s="323" t="s">
        <v>37</v>
      </c>
      <c r="D774" s="323" t="s">
        <v>38</v>
      </c>
      <c r="E774" s="323" t="s">
        <v>202</v>
      </c>
      <c r="F774" s="323" t="s">
        <v>39</v>
      </c>
      <c r="G774" s="323" t="s">
        <v>42</v>
      </c>
      <c r="H774" s="323">
        <v>255.17186283088262</v>
      </c>
      <c r="I774" s="323">
        <v>134.80772772987746</v>
      </c>
      <c r="J774" s="324">
        <v>389.9795905607601</v>
      </c>
      <c r="K774" s="323">
        <v>13.510691167665708</v>
      </c>
      <c r="L774" s="323">
        <v>13.86693568628942</v>
      </c>
      <c r="M774" s="324">
        <v>27.377626853955128</v>
      </c>
      <c r="N774" s="323">
        <v>17.939501207751285</v>
      </c>
      <c r="O774" s="323">
        <v>122.04531926341716</v>
      </c>
      <c r="P774" s="323">
        <v>15.762147692453135</v>
      </c>
      <c r="Q774" s="323">
        <v>8.378213925046593</v>
      </c>
      <c r="R774" s="323">
        <v>40.16711951200737</v>
      </c>
      <c r="S774" s="323">
        <v>49.65399641991404</v>
      </c>
      <c r="T774" s="323">
        <v>83.87267787678768</v>
      </c>
      <c r="U774" s="323">
        <v>20.748580099609192</v>
      </c>
      <c r="V774" s="324">
        <v>358.5675559969864</v>
      </c>
      <c r="W774" s="324">
        <v>775.9247734117016</v>
      </c>
      <c r="X774" s="323">
        <v>93.8607580270469</v>
      </c>
      <c r="Y774" s="339">
        <v>869.7855314387485</v>
      </c>
    </row>
    <row r="775" spans="1:25" ht="15">
      <c r="A775" s="237">
        <v>2021</v>
      </c>
      <c r="B775" s="323" t="s">
        <v>507</v>
      </c>
      <c r="C775" s="323" t="s">
        <v>37</v>
      </c>
      <c r="D775" s="323" t="s">
        <v>38</v>
      </c>
      <c r="E775" s="323" t="s">
        <v>203</v>
      </c>
      <c r="F775" s="323" t="s">
        <v>39</v>
      </c>
      <c r="G775" s="323" t="s">
        <v>43</v>
      </c>
      <c r="H775" s="323">
        <v>32.17642925847261</v>
      </c>
      <c r="I775" s="323">
        <v>16.99775797363794</v>
      </c>
      <c r="J775" s="324">
        <v>49.17418723211055</v>
      </c>
      <c r="K775" s="323">
        <v>4.863727448518711</v>
      </c>
      <c r="L775" s="323">
        <v>9.70754249737682</v>
      </c>
      <c r="M775" s="324">
        <v>14.571269945895532</v>
      </c>
      <c r="N775" s="323">
        <v>10.715573739041707</v>
      </c>
      <c r="O775" s="323">
        <v>58.53187969611459</v>
      </c>
      <c r="P775" s="323">
        <v>6.123085160465086</v>
      </c>
      <c r="Q775" s="323">
        <v>3.478347572170795</v>
      </c>
      <c r="R775" s="323">
        <v>15.374429091939698</v>
      </c>
      <c r="S775" s="323">
        <v>21.73853518399375</v>
      </c>
      <c r="T775" s="323">
        <v>43.73752734256493</v>
      </c>
      <c r="U775" s="323">
        <v>8.112690511490573</v>
      </c>
      <c r="V775" s="324">
        <v>167.8120682977811</v>
      </c>
      <c r="W775" s="324">
        <v>231.55752547578717</v>
      </c>
      <c r="X775" s="323">
        <v>25.49671107593474</v>
      </c>
      <c r="Y775" s="339">
        <v>257.05423655172194</v>
      </c>
    </row>
    <row r="776" spans="1:25" ht="15">
      <c r="A776" s="237">
        <v>2021</v>
      </c>
      <c r="B776" s="323" t="s">
        <v>507</v>
      </c>
      <c r="C776" s="323" t="s">
        <v>37</v>
      </c>
      <c r="D776" s="323" t="s">
        <v>38</v>
      </c>
      <c r="E776" s="323" t="s">
        <v>204</v>
      </c>
      <c r="F776" s="323" t="s">
        <v>39</v>
      </c>
      <c r="G776" s="323" t="s">
        <v>44</v>
      </c>
      <c r="H776" s="323">
        <v>24.966833374139956</v>
      </c>
      <c r="I776" s="323">
        <v>13.189163510996146</v>
      </c>
      <c r="J776" s="324">
        <v>38.155996885136105</v>
      </c>
      <c r="K776" s="323">
        <v>7.366821994641659</v>
      </c>
      <c r="L776" s="323">
        <v>9.47296399362</v>
      </c>
      <c r="M776" s="324">
        <v>16.83978598826166</v>
      </c>
      <c r="N776" s="323">
        <v>7.483397929207532</v>
      </c>
      <c r="O776" s="323">
        <v>65.35815071381435</v>
      </c>
      <c r="P776" s="323">
        <v>13.073220800097495</v>
      </c>
      <c r="Q776" s="323">
        <v>6.384714958065632</v>
      </c>
      <c r="R776" s="323">
        <v>24.706835586101068</v>
      </c>
      <c r="S776" s="323">
        <v>29.11500459583104</v>
      </c>
      <c r="T776" s="323">
        <v>53.36917276273793</v>
      </c>
      <c r="U776" s="323">
        <v>11.208683652574464</v>
      </c>
      <c r="V776" s="324">
        <v>210.69918099842948</v>
      </c>
      <c r="W776" s="324">
        <v>265.69496387182727</v>
      </c>
      <c r="X776" s="323">
        <v>28.269524461118042</v>
      </c>
      <c r="Y776" s="339">
        <v>293.96448833294534</v>
      </c>
    </row>
    <row r="777" spans="1:25" ht="15">
      <c r="A777" s="237">
        <v>2021</v>
      </c>
      <c r="B777" s="323" t="s">
        <v>507</v>
      </c>
      <c r="C777" s="323" t="s">
        <v>37</v>
      </c>
      <c r="D777" s="323" t="s">
        <v>38</v>
      </c>
      <c r="E777" s="323" t="s">
        <v>205</v>
      </c>
      <c r="F777" s="323" t="s">
        <v>39</v>
      </c>
      <c r="G777" s="323" t="s">
        <v>45</v>
      </c>
      <c r="H777" s="323">
        <v>47.98021334373169</v>
      </c>
      <c r="I777" s="323">
        <v>27.51891704699456</v>
      </c>
      <c r="J777" s="324">
        <v>75.49913039072625</v>
      </c>
      <c r="K777" s="323">
        <v>6.4815292865376914</v>
      </c>
      <c r="L777" s="323">
        <v>8.388029173180096</v>
      </c>
      <c r="M777" s="324">
        <v>14.869558459717787</v>
      </c>
      <c r="N777" s="323">
        <v>18.153213786385148</v>
      </c>
      <c r="O777" s="323">
        <v>45.69585285656621</v>
      </c>
      <c r="P777" s="323">
        <v>5.479260726773187</v>
      </c>
      <c r="Q777" s="323">
        <v>2.726938161932877</v>
      </c>
      <c r="R777" s="323">
        <v>12.415988858276801</v>
      </c>
      <c r="S777" s="323">
        <v>23.25002464978427</v>
      </c>
      <c r="T777" s="323">
        <v>59.67465317310565</v>
      </c>
      <c r="U777" s="323">
        <v>5.271334416958555</v>
      </c>
      <c r="V777" s="324">
        <v>172.66726662978272</v>
      </c>
      <c r="W777" s="324">
        <v>263.03595548022673</v>
      </c>
      <c r="X777" s="323">
        <v>29.8623840841232</v>
      </c>
      <c r="Y777" s="339">
        <v>292.89833956434995</v>
      </c>
    </row>
    <row r="778" spans="1:25" ht="15">
      <c r="A778" s="237">
        <v>2021</v>
      </c>
      <c r="B778" s="323" t="s">
        <v>507</v>
      </c>
      <c r="C778" s="323" t="s">
        <v>46</v>
      </c>
      <c r="D778" s="323" t="s">
        <v>47</v>
      </c>
      <c r="E778" s="323" t="s">
        <v>206</v>
      </c>
      <c r="F778" s="323" t="s">
        <v>48</v>
      </c>
      <c r="G778" s="323" t="s">
        <v>49</v>
      </c>
      <c r="H778" s="323">
        <v>3.984297079514005</v>
      </c>
      <c r="I778" s="323">
        <v>2.1047625398269316</v>
      </c>
      <c r="J778" s="324">
        <v>6.0890596193409365</v>
      </c>
      <c r="K778" s="323">
        <v>2.0382401574212374</v>
      </c>
      <c r="L778" s="323">
        <v>1.4150947779788496</v>
      </c>
      <c r="M778" s="324">
        <v>3.453334935400087</v>
      </c>
      <c r="N778" s="323">
        <v>7.307054061148356</v>
      </c>
      <c r="O778" s="323">
        <v>6.110679182853868</v>
      </c>
      <c r="P778" s="323">
        <v>1.2812404512595443</v>
      </c>
      <c r="Q778" s="323">
        <v>0.8196551415175887</v>
      </c>
      <c r="R778" s="323">
        <v>4.794799586590936</v>
      </c>
      <c r="S778" s="323">
        <v>5.907828897775138</v>
      </c>
      <c r="T778" s="323">
        <v>7.8880566236986756</v>
      </c>
      <c r="U778" s="323">
        <v>1.6863551900786875</v>
      </c>
      <c r="V778" s="324">
        <v>35.79566913492279</v>
      </c>
      <c r="W778" s="324">
        <v>45.33806368966381</v>
      </c>
      <c r="X778" s="323">
        <v>4.921827830351095</v>
      </c>
      <c r="Y778" s="339">
        <v>50.259891520014904</v>
      </c>
    </row>
    <row r="779" spans="1:25" ht="15">
      <c r="A779" s="237">
        <v>2021</v>
      </c>
      <c r="B779" s="323" t="s">
        <v>507</v>
      </c>
      <c r="C779" s="323" t="s">
        <v>46</v>
      </c>
      <c r="D779" s="323" t="s">
        <v>47</v>
      </c>
      <c r="E779" s="323" t="s">
        <v>207</v>
      </c>
      <c r="F779" s="323" t="s">
        <v>48</v>
      </c>
      <c r="G779" s="323" t="s">
        <v>50</v>
      </c>
      <c r="H779" s="323">
        <v>14.761754251916368</v>
      </c>
      <c r="I779" s="323">
        <v>9.488349314386108</v>
      </c>
      <c r="J779" s="324">
        <v>24.250103566302478</v>
      </c>
      <c r="K779" s="323">
        <v>3.6514559814957273</v>
      </c>
      <c r="L779" s="323">
        <v>3.1166547229605026</v>
      </c>
      <c r="M779" s="324">
        <v>6.76811070445623</v>
      </c>
      <c r="N779" s="323">
        <v>1.3551405583897675</v>
      </c>
      <c r="O779" s="323">
        <v>15.112947155975545</v>
      </c>
      <c r="P779" s="323">
        <v>2.0512152781460227</v>
      </c>
      <c r="Q779" s="323">
        <v>1.552282311723585</v>
      </c>
      <c r="R779" s="323">
        <v>8.526579545194675</v>
      </c>
      <c r="S779" s="323">
        <v>9.70759925955556</v>
      </c>
      <c r="T779" s="323">
        <v>22.082473245669824</v>
      </c>
      <c r="U779" s="323">
        <v>3.8874101201347058</v>
      </c>
      <c r="V779" s="324">
        <v>64.27564747478968</v>
      </c>
      <c r="W779" s="324">
        <v>95.29386174554838</v>
      </c>
      <c r="X779" s="323">
        <v>10.52760890655176</v>
      </c>
      <c r="Y779" s="339">
        <v>105.82147065210015</v>
      </c>
    </row>
    <row r="780" spans="1:25" ht="15">
      <c r="A780" s="237">
        <v>2021</v>
      </c>
      <c r="B780" s="323" t="s">
        <v>507</v>
      </c>
      <c r="C780" s="323" t="s">
        <v>46</v>
      </c>
      <c r="D780" s="323" t="s">
        <v>51</v>
      </c>
      <c r="E780" s="323" t="s">
        <v>208</v>
      </c>
      <c r="F780" s="323" t="s">
        <v>48</v>
      </c>
      <c r="G780" s="323" t="s">
        <v>52</v>
      </c>
      <c r="H780" s="323">
        <v>18.93778595981049</v>
      </c>
      <c r="I780" s="323">
        <v>28.260981141628324</v>
      </c>
      <c r="J780" s="324">
        <v>47.19876710143882</v>
      </c>
      <c r="K780" s="323">
        <v>29.72538845466865</v>
      </c>
      <c r="L780" s="323">
        <v>22.514167102089615</v>
      </c>
      <c r="M780" s="324">
        <v>52.23955555675826</v>
      </c>
      <c r="N780" s="323">
        <v>46.8410231850464</v>
      </c>
      <c r="O780" s="323">
        <v>140.87418425655224</v>
      </c>
      <c r="P780" s="323">
        <v>25.01675473034931</v>
      </c>
      <c r="Q780" s="323">
        <v>20.613721279316376</v>
      </c>
      <c r="R780" s="323">
        <v>53.72585172554599</v>
      </c>
      <c r="S780" s="323">
        <v>64.43554937344081</v>
      </c>
      <c r="T780" s="323">
        <v>71.5214151388752</v>
      </c>
      <c r="U780" s="323">
        <v>21.48490789068967</v>
      </c>
      <c r="V780" s="324">
        <v>444.513407579816</v>
      </c>
      <c r="W780" s="324">
        <v>543.951730238013</v>
      </c>
      <c r="X780" s="323">
        <v>57.773276454155386</v>
      </c>
      <c r="Y780" s="339">
        <v>601.7250066921684</v>
      </c>
    </row>
    <row r="781" spans="1:25" ht="15">
      <c r="A781" s="237">
        <v>2021</v>
      </c>
      <c r="B781" s="323" t="s">
        <v>507</v>
      </c>
      <c r="C781" s="323" t="s">
        <v>46</v>
      </c>
      <c r="D781" s="323" t="s">
        <v>51</v>
      </c>
      <c r="E781" s="323" t="s">
        <v>209</v>
      </c>
      <c r="F781" s="323" t="s">
        <v>48</v>
      </c>
      <c r="G781" s="323" t="s">
        <v>53</v>
      </c>
      <c r="H781" s="323">
        <v>1.246463163510979</v>
      </c>
      <c r="I781" s="323">
        <v>65.36703109168977</v>
      </c>
      <c r="J781" s="324">
        <v>66.61349425520075</v>
      </c>
      <c r="K781" s="323">
        <v>27.96733667482134</v>
      </c>
      <c r="L781" s="323">
        <v>19.10315130688276</v>
      </c>
      <c r="M781" s="324">
        <v>47.070487981704105</v>
      </c>
      <c r="N781" s="323">
        <v>42.56121041497143</v>
      </c>
      <c r="O781" s="323">
        <v>42.563985725300874</v>
      </c>
      <c r="P781" s="323">
        <v>8.570377318335925</v>
      </c>
      <c r="Q781" s="323">
        <v>4.625169570316725</v>
      </c>
      <c r="R781" s="323">
        <v>25.31155035133022</v>
      </c>
      <c r="S781" s="323">
        <v>86.6546696610793</v>
      </c>
      <c r="T781" s="323">
        <v>49.26446721301554</v>
      </c>
      <c r="U781" s="323">
        <v>13.224623932378874</v>
      </c>
      <c r="V781" s="324">
        <v>272.77605418672886</v>
      </c>
      <c r="W781" s="324">
        <v>386.4600364236337</v>
      </c>
      <c r="X781" s="323">
        <v>43.456380536257996</v>
      </c>
      <c r="Y781" s="339">
        <v>429.9164169598917</v>
      </c>
    </row>
    <row r="782" spans="1:25" ht="15">
      <c r="A782" s="237">
        <v>2021</v>
      </c>
      <c r="B782" s="323" t="s">
        <v>507</v>
      </c>
      <c r="C782" s="323" t="s">
        <v>46</v>
      </c>
      <c r="D782" s="323" t="s">
        <v>51</v>
      </c>
      <c r="E782" s="323" t="s">
        <v>210</v>
      </c>
      <c r="F782" s="323" t="s">
        <v>48</v>
      </c>
      <c r="G782" s="323" t="s">
        <v>54</v>
      </c>
      <c r="H782" s="323">
        <v>2.479946168765307</v>
      </c>
      <c r="I782" s="323">
        <v>6.91460336463171</v>
      </c>
      <c r="J782" s="324">
        <v>9.394549533397017</v>
      </c>
      <c r="K782" s="323">
        <v>10.494831218273218</v>
      </c>
      <c r="L782" s="323">
        <v>12.988954242715204</v>
      </c>
      <c r="M782" s="324">
        <v>23.483785460988422</v>
      </c>
      <c r="N782" s="323">
        <v>6.506143427953137</v>
      </c>
      <c r="O782" s="323">
        <v>63.989597893792684</v>
      </c>
      <c r="P782" s="323">
        <v>4.582124575767867</v>
      </c>
      <c r="Q782" s="323">
        <v>2.1127127053725134</v>
      </c>
      <c r="R782" s="323">
        <v>14.416164495727973</v>
      </c>
      <c r="S782" s="323">
        <v>20.516400118749992</v>
      </c>
      <c r="T782" s="323">
        <v>25.897256497046826</v>
      </c>
      <c r="U782" s="323">
        <v>5.718893853888384</v>
      </c>
      <c r="V782" s="324">
        <v>143.73929356829936</v>
      </c>
      <c r="W782" s="324">
        <v>176.6176285626848</v>
      </c>
      <c r="X782" s="323">
        <v>18.473362424479607</v>
      </c>
      <c r="Y782" s="339">
        <v>195.09099098716442</v>
      </c>
    </row>
    <row r="783" spans="1:25" ht="15">
      <c r="A783" s="237">
        <v>2021</v>
      </c>
      <c r="B783" s="323" t="s">
        <v>507</v>
      </c>
      <c r="C783" s="323" t="s">
        <v>46</v>
      </c>
      <c r="D783" s="323" t="s">
        <v>51</v>
      </c>
      <c r="E783" s="323" t="s">
        <v>211</v>
      </c>
      <c r="F783" s="323" t="s">
        <v>48</v>
      </c>
      <c r="G783" s="323" t="s">
        <v>55</v>
      </c>
      <c r="H783" s="323">
        <v>7.279292150733488</v>
      </c>
      <c r="I783" s="323">
        <v>380.70222780214084</v>
      </c>
      <c r="J783" s="324">
        <v>387.98151995287435</v>
      </c>
      <c r="K783" s="323">
        <v>6.927185330482182</v>
      </c>
      <c r="L783" s="323">
        <v>9.17099664295149</v>
      </c>
      <c r="M783" s="324">
        <v>16.09818197343367</v>
      </c>
      <c r="N783" s="323">
        <v>6.586775517652148</v>
      </c>
      <c r="O783" s="323">
        <v>16.54544103514278</v>
      </c>
      <c r="P783" s="323">
        <v>3.416965131944072</v>
      </c>
      <c r="Q783" s="323">
        <v>1.4704877076357672</v>
      </c>
      <c r="R783" s="323">
        <v>10.995333071249345</v>
      </c>
      <c r="S783" s="323">
        <v>113.53141921112206</v>
      </c>
      <c r="T783" s="323">
        <v>19.467892249383077</v>
      </c>
      <c r="U783" s="323">
        <v>4.666624969344937</v>
      </c>
      <c r="V783" s="324">
        <v>176.6809388934742</v>
      </c>
      <c r="W783" s="324">
        <v>580.7606408197822</v>
      </c>
      <c r="X783" s="323">
        <v>82.17571687137995</v>
      </c>
      <c r="Y783" s="339">
        <v>662.9363576911621</v>
      </c>
    </row>
    <row r="784" spans="1:25" ht="15">
      <c r="A784" s="237">
        <v>2021</v>
      </c>
      <c r="B784" s="323" t="s">
        <v>507</v>
      </c>
      <c r="C784" s="323" t="s">
        <v>56</v>
      </c>
      <c r="D784" s="323" t="s">
        <v>57</v>
      </c>
      <c r="E784" s="323" t="s">
        <v>212</v>
      </c>
      <c r="F784" s="323" t="s">
        <v>58</v>
      </c>
      <c r="G784" s="323" t="s">
        <v>59</v>
      </c>
      <c r="H784" s="323">
        <v>29.03779081883351</v>
      </c>
      <c r="I784" s="323">
        <v>15.448950226152881</v>
      </c>
      <c r="J784" s="324">
        <v>44.48674104498639</v>
      </c>
      <c r="K784" s="323">
        <v>25.865858078875203</v>
      </c>
      <c r="L784" s="323">
        <v>23.28957811526566</v>
      </c>
      <c r="M784" s="324">
        <v>49.15543619414086</v>
      </c>
      <c r="N784" s="323">
        <v>11.273513168727893</v>
      </c>
      <c r="O784" s="323">
        <v>203.57315897427225</v>
      </c>
      <c r="P784" s="323">
        <v>28.594506102063185</v>
      </c>
      <c r="Q784" s="323">
        <v>16.94374407037613</v>
      </c>
      <c r="R784" s="323">
        <v>99.82896087519244</v>
      </c>
      <c r="S784" s="323">
        <v>95.36392770419923</v>
      </c>
      <c r="T784" s="323">
        <v>157.23179985308113</v>
      </c>
      <c r="U784" s="323">
        <v>44.01044504038051</v>
      </c>
      <c r="V784" s="324">
        <v>656.8200557882927</v>
      </c>
      <c r="W784" s="324">
        <v>750.46223302742</v>
      </c>
      <c r="X784" s="323">
        <v>77.00996390090077</v>
      </c>
      <c r="Y784" s="339">
        <v>827.4721969283207</v>
      </c>
    </row>
    <row r="785" spans="1:25" ht="15">
      <c r="A785" s="237">
        <v>2021</v>
      </c>
      <c r="B785" s="323" t="s">
        <v>507</v>
      </c>
      <c r="C785" s="323" t="s">
        <v>56</v>
      </c>
      <c r="D785" s="323" t="s">
        <v>60</v>
      </c>
      <c r="E785" s="323" t="s">
        <v>213</v>
      </c>
      <c r="F785" s="323" t="s">
        <v>58</v>
      </c>
      <c r="G785" s="323" t="s">
        <v>61</v>
      </c>
      <c r="H785" s="323">
        <v>23.623319912923737</v>
      </c>
      <c r="I785" s="323">
        <v>12.479368849892616</v>
      </c>
      <c r="J785" s="324">
        <v>36.102688762816356</v>
      </c>
      <c r="K785" s="323">
        <v>4.2956281861993055</v>
      </c>
      <c r="L785" s="323">
        <v>5.010450489265879</v>
      </c>
      <c r="M785" s="324">
        <v>9.306078675465184</v>
      </c>
      <c r="N785" s="323">
        <v>4.79455903125688</v>
      </c>
      <c r="O785" s="323">
        <v>32.609889121367544</v>
      </c>
      <c r="P785" s="323">
        <v>4.862344750141052</v>
      </c>
      <c r="Q785" s="323">
        <v>2.5253716657404794</v>
      </c>
      <c r="R785" s="323">
        <v>15.138636645543128</v>
      </c>
      <c r="S785" s="323">
        <v>17.128457599789414</v>
      </c>
      <c r="T785" s="323">
        <v>34.23559068551813</v>
      </c>
      <c r="U785" s="323">
        <v>6.79469824613194</v>
      </c>
      <c r="V785" s="324">
        <v>118.08954774548857</v>
      </c>
      <c r="W785" s="324">
        <v>163.4983151837701</v>
      </c>
      <c r="X785" s="323">
        <v>17.88992009275827</v>
      </c>
      <c r="Y785" s="339">
        <v>181.38823527652838</v>
      </c>
    </row>
    <row r="786" spans="1:25" ht="15">
      <c r="A786" s="237">
        <v>2021</v>
      </c>
      <c r="B786" s="323" t="s">
        <v>507</v>
      </c>
      <c r="C786" s="323" t="s">
        <v>56</v>
      </c>
      <c r="D786" s="323" t="s">
        <v>47</v>
      </c>
      <c r="E786" s="323" t="s">
        <v>214</v>
      </c>
      <c r="F786" s="323" t="s">
        <v>58</v>
      </c>
      <c r="G786" s="323" t="s">
        <v>62</v>
      </c>
      <c r="H786" s="323">
        <v>2.41611288586201</v>
      </c>
      <c r="I786" s="323">
        <v>1.2763463985010115</v>
      </c>
      <c r="J786" s="324">
        <v>3.6924592843630215</v>
      </c>
      <c r="K786" s="323">
        <v>5.84363298650433</v>
      </c>
      <c r="L786" s="323">
        <v>2.974131544081722</v>
      </c>
      <c r="M786" s="324">
        <v>8.817764530586052</v>
      </c>
      <c r="N786" s="323">
        <v>5.191602169023448</v>
      </c>
      <c r="O786" s="323">
        <v>24.327046133411965</v>
      </c>
      <c r="P786" s="323">
        <v>5.603445075349044</v>
      </c>
      <c r="Q786" s="323">
        <v>2.9504263664607766</v>
      </c>
      <c r="R786" s="323">
        <v>14.56796608478599</v>
      </c>
      <c r="S786" s="323">
        <v>13.59541166269399</v>
      </c>
      <c r="T786" s="323">
        <v>20.70585811797581</v>
      </c>
      <c r="U786" s="323">
        <v>5.588805979691439</v>
      </c>
      <c r="V786" s="324">
        <v>92.53056158939246</v>
      </c>
      <c r="W786" s="324">
        <v>105.04078540434153</v>
      </c>
      <c r="X786" s="323">
        <v>10.709211288512428</v>
      </c>
      <c r="Y786" s="339">
        <v>115.74999669285395</v>
      </c>
    </row>
    <row r="787" spans="1:25" ht="15">
      <c r="A787" s="237">
        <v>2021</v>
      </c>
      <c r="B787" s="323" t="s">
        <v>507</v>
      </c>
      <c r="C787" s="323" t="s">
        <v>56</v>
      </c>
      <c r="D787" s="323" t="s">
        <v>63</v>
      </c>
      <c r="E787" s="323" t="s">
        <v>215</v>
      </c>
      <c r="F787" s="323" t="s">
        <v>58</v>
      </c>
      <c r="G787" s="323" t="s">
        <v>64</v>
      </c>
      <c r="H787" s="323">
        <v>453.2476080976244</v>
      </c>
      <c r="I787" s="323">
        <v>243.17213530866474</v>
      </c>
      <c r="J787" s="324">
        <v>696.4197434062892</v>
      </c>
      <c r="K787" s="323">
        <v>14.141527025326333</v>
      </c>
      <c r="L787" s="323">
        <v>3.255310884547901</v>
      </c>
      <c r="M787" s="324">
        <v>17.396837909874233</v>
      </c>
      <c r="N787" s="323">
        <v>14.28520125510086</v>
      </c>
      <c r="O787" s="323">
        <v>56.14291455603232</v>
      </c>
      <c r="P787" s="323">
        <v>8.740713916102056</v>
      </c>
      <c r="Q787" s="323">
        <v>3.9383055878018216</v>
      </c>
      <c r="R787" s="323">
        <v>28.022068535707437</v>
      </c>
      <c r="S787" s="323">
        <v>28.00414004779265</v>
      </c>
      <c r="T787" s="323">
        <v>47.5611212218612</v>
      </c>
      <c r="U787" s="323">
        <v>11.880328169295668</v>
      </c>
      <c r="V787" s="324">
        <v>198.574793289694</v>
      </c>
      <c r="W787" s="324">
        <v>912.3913746058574</v>
      </c>
      <c r="X787" s="323">
        <v>119.64989192274747</v>
      </c>
      <c r="Y787" s="339">
        <v>1032.0412665286049</v>
      </c>
    </row>
    <row r="788" spans="1:25" ht="15">
      <c r="A788" s="237">
        <v>2021</v>
      </c>
      <c r="B788" s="323" t="s">
        <v>507</v>
      </c>
      <c r="C788" s="323" t="s">
        <v>56</v>
      </c>
      <c r="D788" s="323" t="s">
        <v>47</v>
      </c>
      <c r="E788" s="323" t="s">
        <v>216</v>
      </c>
      <c r="F788" s="323" t="s">
        <v>58</v>
      </c>
      <c r="G788" s="323" t="s">
        <v>65</v>
      </c>
      <c r="H788" s="323">
        <v>20.060017157598907</v>
      </c>
      <c r="I788" s="323">
        <v>10.596993327818087</v>
      </c>
      <c r="J788" s="324">
        <v>30.657010485416993</v>
      </c>
      <c r="K788" s="323">
        <v>9.904281056067093</v>
      </c>
      <c r="L788" s="323">
        <v>7.1332360753429045</v>
      </c>
      <c r="M788" s="324">
        <v>17.03751713141</v>
      </c>
      <c r="N788" s="323">
        <v>2.59576204755554</v>
      </c>
      <c r="O788" s="323">
        <v>30.69115752669647</v>
      </c>
      <c r="P788" s="323">
        <v>6.052610058246049</v>
      </c>
      <c r="Q788" s="323">
        <v>2.869915731288068</v>
      </c>
      <c r="R788" s="323">
        <v>20.918356159099446</v>
      </c>
      <c r="S788" s="323">
        <v>24.737797708947365</v>
      </c>
      <c r="T788" s="323">
        <v>41.58144564635559</v>
      </c>
      <c r="U788" s="323">
        <v>7.5109118294345825</v>
      </c>
      <c r="V788" s="324">
        <v>136.9579567076231</v>
      </c>
      <c r="W788" s="324">
        <v>184.6524843244501</v>
      </c>
      <c r="X788" s="323">
        <v>19.61053916529515</v>
      </c>
      <c r="Y788" s="339">
        <v>204.26302348974525</v>
      </c>
    </row>
    <row r="789" spans="1:25" ht="15">
      <c r="A789" s="237">
        <v>2021</v>
      </c>
      <c r="B789" s="323" t="s">
        <v>507</v>
      </c>
      <c r="C789" s="323" t="s">
        <v>56</v>
      </c>
      <c r="D789" s="323" t="s">
        <v>47</v>
      </c>
      <c r="E789" s="323" t="s">
        <v>217</v>
      </c>
      <c r="F789" s="323" t="s">
        <v>58</v>
      </c>
      <c r="G789" s="323" t="s">
        <v>66</v>
      </c>
      <c r="H789" s="323">
        <v>125.25028524024455</v>
      </c>
      <c r="I789" s="323">
        <v>66.16558635325488</v>
      </c>
      <c r="J789" s="324">
        <v>191.41587159349945</v>
      </c>
      <c r="K789" s="323">
        <v>12.527273392548826</v>
      </c>
      <c r="L789" s="323">
        <v>5.995899213385987</v>
      </c>
      <c r="M789" s="324">
        <v>18.523172605934814</v>
      </c>
      <c r="N789" s="323">
        <v>4.659775634631698</v>
      </c>
      <c r="O789" s="323">
        <v>18.50329024956981</v>
      </c>
      <c r="P789" s="323">
        <v>3.0750786854752845</v>
      </c>
      <c r="Q789" s="323">
        <v>1.7225597922486215</v>
      </c>
      <c r="R789" s="323">
        <v>12.033875338218959</v>
      </c>
      <c r="S789" s="323">
        <v>13.750717960872073</v>
      </c>
      <c r="T789" s="323">
        <v>20.82108173299054</v>
      </c>
      <c r="U789" s="323">
        <v>4.257452425967459</v>
      </c>
      <c r="V789" s="324">
        <v>78.82383181997444</v>
      </c>
      <c r="W789" s="324">
        <v>288.76287601940874</v>
      </c>
      <c r="X789" s="323">
        <v>36.57335986289057</v>
      </c>
      <c r="Y789" s="339">
        <v>325.3362358822993</v>
      </c>
    </row>
    <row r="790" spans="1:25" ht="15">
      <c r="A790" s="237">
        <v>2021</v>
      </c>
      <c r="B790" s="323" t="s">
        <v>507</v>
      </c>
      <c r="C790" s="323" t="s">
        <v>56</v>
      </c>
      <c r="D790" s="323" t="s">
        <v>63</v>
      </c>
      <c r="E790" s="323" t="s">
        <v>218</v>
      </c>
      <c r="F790" s="323" t="s">
        <v>58</v>
      </c>
      <c r="G790" s="323" t="s">
        <v>67</v>
      </c>
      <c r="H790" s="323">
        <v>227.6901980347757</v>
      </c>
      <c r="I790" s="323">
        <v>120.28393946574474</v>
      </c>
      <c r="J790" s="324">
        <v>347.97413750052044</v>
      </c>
      <c r="K790" s="323">
        <v>20.991907307411193</v>
      </c>
      <c r="L790" s="323">
        <v>5.074709201342385</v>
      </c>
      <c r="M790" s="324">
        <v>26.066616508753576</v>
      </c>
      <c r="N790" s="323">
        <v>21.839970501929173</v>
      </c>
      <c r="O790" s="323">
        <v>88.20028171490564</v>
      </c>
      <c r="P790" s="323">
        <v>23.11145211144638</v>
      </c>
      <c r="Q790" s="323">
        <v>7.34178300371841</v>
      </c>
      <c r="R790" s="323">
        <v>49.7800305123343</v>
      </c>
      <c r="S790" s="323">
        <v>47.49175454681345</v>
      </c>
      <c r="T790" s="323">
        <v>66.56494673455433</v>
      </c>
      <c r="U790" s="323">
        <v>20.458005913005714</v>
      </c>
      <c r="V790" s="324">
        <v>324.78822503870737</v>
      </c>
      <c r="W790" s="324">
        <v>698.8289790479814</v>
      </c>
      <c r="X790" s="323">
        <v>84.22898225061735</v>
      </c>
      <c r="Y790" s="339">
        <v>783.0579612985988</v>
      </c>
    </row>
    <row r="791" spans="1:25" ht="15">
      <c r="A791" s="237">
        <v>2021</v>
      </c>
      <c r="B791" s="323" t="s">
        <v>507</v>
      </c>
      <c r="C791" s="323" t="s">
        <v>56</v>
      </c>
      <c r="D791" s="323" t="s">
        <v>57</v>
      </c>
      <c r="E791" s="323" t="s">
        <v>219</v>
      </c>
      <c r="F791" s="323" t="s">
        <v>58</v>
      </c>
      <c r="G791" s="323" t="s">
        <v>68</v>
      </c>
      <c r="H791" s="323">
        <v>11.654764053038749</v>
      </c>
      <c r="I791" s="323">
        <v>6.156797821661003</v>
      </c>
      <c r="J791" s="324">
        <v>17.811561874699752</v>
      </c>
      <c r="K791" s="323">
        <v>5.042140573467464</v>
      </c>
      <c r="L791" s="323">
        <v>4.590346937993801</v>
      </c>
      <c r="M791" s="324">
        <v>9.632487511461264</v>
      </c>
      <c r="N791" s="323">
        <v>11.410717279101824</v>
      </c>
      <c r="O791" s="323">
        <v>19.016773459125268</v>
      </c>
      <c r="P791" s="323">
        <v>2.949672721261607</v>
      </c>
      <c r="Q791" s="323">
        <v>2.0114999574430223</v>
      </c>
      <c r="R791" s="323">
        <v>11.20241416280113</v>
      </c>
      <c r="S791" s="323">
        <v>13.880212110562812</v>
      </c>
      <c r="T791" s="323">
        <v>21.361355966719866</v>
      </c>
      <c r="U791" s="323">
        <v>4.444327052188163</v>
      </c>
      <c r="V791" s="324">
        <v>86.27697270920369</v>
      </c>
      <c r="W791" s="324">
        <v>113.7210220953647</v>
      </c>
      <c r="X791" s="323">
        <v>12.30373656591103</v>
      </c>
      <c r="Y791" s="339">
        <v>126.02475866127574</v>
      </c>
    </row>
    <row r="792" spans="1:25" ht="15">
      <c r="A792" s="237">
        <v>2021</v>
      </c>
      <c r="B792" s="323" t="s">
        <v>507</v>
      </c>
      <c r="C792" s="323" t="s">
        <v>56</v>
      </c>
      <c r="D792" s="323" t="s">
        <v>57</v>
      </c>
      <c r="E792" s="323" t="s">
        <v>220</v>
      </c>
      <c r="F792" s="323" t="s">
        <v>58</v>
      </c>
      <c r="G792" s="323" t="s">
        <v>69</v>
      </c>
      <c r="H792" s="323">
        <v>4.652560975845265</v>
      </c>
      <c r="I792" s="323">
        <v>3.1723554810394643</v>
      </c>
      <c r="J792" s="324">
        <v>7.824916456884729</v>
      </c>
      <c r="K792" s="323">
        <v>3.3245553678738102</v>
      </c>
      <c r="L792" s="323">
        <v>0.9285597520709096</v>
      </c>
      <c r="M792" s="324">
        <v>4.25311511994472</v>
      </c>
      <c r="N792" s="323">
        <v>1.1946360065443637</v>
      </c>
      <c r="O792" s="323">
        <v>11.713099995135885</v>
      </c>
      <c r="P792" s="323">
        <v>1.8900168090337992</v>
      </c>
      <c r="Q792" s="323">
        <v>0.898854545827314</v>
      </c>
      <c r="R792" s="323">
        <v>6.478603245820061</v>
      </c>
      <c r="S792" s="323">
        <v>9.055917273615952</v>
      </c>
      <c r="T792" s="323">
        <v>16.335715186641576</v>
      </c>
      <c r="U792" s="323">
        <v>3.381097430976798</v>
      </c>
      <c r="V792" s="324">
        <v>50.94794049359575</v>
      </c>
      <c r="W792" s="324">
        <v>63.025972070425205</v>
      </c>
      <c r="X792" s="323">
        <v>6.628223629768284</v>
      </c>
      <c r="Y792" s="339">
        <v>69.65419570019348</v>
      </c>
    </row>
    <row r="793" spans="1:25" ht="15">
      <c r="A793" s="237">
        <v>2021</v>
      </c>
      <c r="B793" s="323" t="s">
        <v>507</v>
      </c>
      <c r="C793" s="323" t="s">
        <v>56</v>
      </c>
      <c r="D793" s="323" t="s">
        <v>57</v>
      </c>
      <c r="E793" s="323" t="s">
        <v>221</v>
      </c>
      <c r="F793" s="323" t="s">
        <v>58</v>
      </c>
      <c r="G793" s="323" t="s">
        <v>70</v>
      </c>
      <c r="H793" s="323">
        <v>28.279274508873154</v>
      </c>
      <c r="I793" s="323">
        <v>14.938931931663946</v>
      </c>
      <c r="J793" s="324">
        <v>43.2182064405371</v>
      </c>
      <c r="K793" s="323">
        <v>14.9126049724241</v>
      </c>
      <c r="L793" s="323">
        <v>5.463562922137742</v>
      </c>
      <c r="M793" s="324">
        <v>20.376167894561842</v>
      </c>
      <c r="N793" s="323">
        <v>3.4552619697061435</v>
      </c>
      <c r="O793" s="323">
        <v>26.831519227858383</v>
      </c>
      <c r="P793" s="323">
        <v>5.334666835386101</v>
      </c>
      <c r="Q793" s="323">
        <v>3.540828296264979</v>
      </c>
      <c r="R793" s="323">
        <v>21.523097245654437</v>
      </c>
      <c r="S793" s="323">
        <v>23.348900109794503</v>
      </c>
      <c r="T793" s="323">
        <v>51.91082593226647</v>
      </c>
      <c r="U793" s="323">
        <v>7.755687761442548</v>
      </c>
      <c r="V793" s="324">
        <v>143.70078737837355</v>
      </c>
      <c r="W793" s="324">
        <v>207.29516171347248</v>
      </c>
      <c r="X793" s="323">
        <v>22.343287431650502</v>
      </c>
      <c r="Y793" s="339">
        <v>229.638449145123</v>
      </c>
    </row>
    <row r="794" spans="1:25" ht="15">
      <c r="A794" s="237">
        <v>2021</v>
      </c>
      <c r="B794" s="323" t="s">
        <v>507</v>
      </c>
      <c r="C794" s="323" t="s">
        <v>71</v>
      </c>
      <c r="D794" s="323" t="s">
        <v>72</v>
      </c>
      <c r="E794" s="323" t="s">
        <v>222</v>
      </c>
      <c r="F794" s="323" t="s">
        <v>73</v>
      </c>
      <c r="G794" s="323" t="s">
        <v>74</v>
      </c>
      <c r="H794" s="323">
        <v>16.203248498821146</v>
      </c>
      <c r="I794" s="323">
        <v>0</v>
      </c>
      <c r="J794" s="324">
        <v>16.203248498821146</v>
      </c>
      <c r="K794" s="323">
        <v>13.651038325237897</v>
      </c>
      <c r="L794" s="323">
        <v>4.207456929147354</v>
      </c>
      <c r="M794" s="324">
        <v>17.85849525438525</v>
      </c>
      <c r="N794" s="323">
        <v>3.1211741051446387</v>
      </c>
      <c r="O794" s="323">
        <v>20.49598989146141</v>
      </c>
      <c r="P794" s="323">
        <v>3.095384518176811</v>
      </c>
      <c r="Q794" s="323">
        <v>2.0550058278051213</v>
      </c>
      <c r="R794" s="323">
        <v>10.441182167720443</v>
      </c>
      <c r="S794" s="323">
        <v>13.379121845010104</v>
      </c>
      <c r="T794" s="323">
        <v>18.626269248975436</v>
      </c>
      <c r="U794" s="323">
        <v>4.839350018420138</v>
      </c>
      <c r="V794" s="324">
        <v>76.0534776227141</v>
      </c>
      <c r="W794" s="324">
        <v>110.1152213759205</v>
      </c>
      <c r="X794" s="323">
        <v>11.449896059942663</v>
      </c>
      <c r="Y794" s="339">
        <v>121.56511743586316</v>
      </c>
    </row>
    <row r="795" spans="1:25" ht="15">
      <c r="A795" s="237">
        <v>2021</v>
      </c>
      <c r="B795" s="323" t="s">
        <v>507</v>
      </c>
      <c r="C795" s="323" t="s">
        <v>71</v>
      </c>
      <c r="D795" s="323" t="s">
        <v>75</v>
      </c>
      <c r="E795" s="323" t="s">
        <v>223</v>
      </c>
      <c r="F795" s="323" t="s">
        <v>73</v>
      </c>
      <c r="G795" s="323" t="s">
        <v>76</v>
      </c>
      <c r="H795" s="323">
        <v>6.717944374676195</v>
      </c>
      <c r="I795" s="323">
        <v>3.608572235267929</v>
      </c>
      <c r="J795" s="324">
        <v>10.326516609944123</v>
      </c>
      <c r="K795" s="323">
        <v>4.116029593338044</v>
      </c>
      <c r="L795" s="323">
        <v>0.27161192856809663</v>
      </c>
      <c r="M795" s="324">
        <v>4.38764152190614</v>
      </c>
      <c r="N795" s="323">
        <v>1.6576805677127666</v>
      </c>
      <c r="O795" s="323">
        <v>10.929309776497213</v>
      </c>
      <c r="P795" s="323">
        <v>1.9545515753264613</v>
      </c>
      <c r="Q795" s="323">
        <v>0.8328671311172181</v>
      </c>
      <c r="R795" s="323">
        <v>6.794043438006387</v>
      </c>
      <c r="S795" s="323">
        <v>11.172448421142018</v>
      </c>
      <c r="T795" s="323">
        <v>10.979613034554609</v>
      </c>
      <c r="U795" s="323">
        <v>2.2531420329531846</v>
      </c>
      <c r="V795" s="324">
        <v>46.573655977309855</v>
      </c>
      <c r="W795" s="324">
        <v>61.28781410916012</v>
      </c>
      <c r="X795" s="323">
        <v>6.552111402307287</v>
      </c>
      <c r="Y795" s="339">
        <v>67.8399255114674</v>
      </c>
    </row>
    <row r="796" spans="1:25" ht="15">
      <c r="A796" s="237">
        <v>2021</v>
      </c>
      <c r="B796" s="323" t="s">
        <v>507</v>
      </c>
      <c r="C796" s="323" t="s">
        <v>71</v>
      </c>
      <c r="D796" s="323" t="s">
        <v>72</v>
      </c>
      <c r="E796" s="323" t="s">
        <v>224</v>
      </c>
      <c r="F796" s="323" t="s">
        <v>73</v>
      </c>
      <c r="G796" s="323" t="s">
        <v>77</v>
      </c>
      <c r="H796" s="323">
        <v>14.26022982983919</v>
      </c>
      <c r="I796" s="323">
        <v>7.533191130940167</v>
      </c>
      <c r="J796" s="324">
        <v>21.793420960779358</v>
      </c>
      <c r="K796" s="323">
        <v>3.9564506073479726</v>
      </c>
      <c r="L796" s="323">
        <v>1.0324907564952752</v>
      </c>
      <c r="M796" s="324">
        <v>4.988941363843248</v>
      </c>
      <c r="N796" s="323">
        <v>0.8588113108552208</v>
      </c>
      <c r="O796" s="323">
        <v>12.906344431950867</v>
      </c>
      <c r="P796" s="323">
        <v>2.141689812340305</v>
      </c>
      <c r="Q796" s="323">
        <v>0.9567505390155415</v>
      </c>
      <c r="R796" s="323">
        <v>6.117056321564448</v>
      </c>
      <c r="S796" s="323">
        <v>9.231913004705849</v>
      </c>
      <c r="T796" s="323">
        <v>21.258632895148192</v>
      </c>
      <c r="U796" s="323">
        <v>3.0318489460608475</v>
      </c>
      <c r="V796" s="324">
        <v>56.50304726164127</v>
      </c>
      <c r="W796" s="324">
        <v>83.28540958626388</v>
      </c>
      <c r="X796" s="323">
        <v>9.193367956405812</v>
      </c>
      <c r="Y796" s="339">
        <v>92.47877754266969</v>
      </c>
    </row>
    <row r="797" spans="1:25" ht="15">
      <c r="A797" s="237">
        <v>2021</v>
      </c>
      <c r="B797" s="323" t="s">
        <v>507</v>
      </c>
      <c r="C797" s="323" t="s">
        <v>71</v>
      </c>
      <c r="D797" s="323" t="s">
        <v>72</v>
      </c>
      <c r="E797" s="323" t="s">
        <v>225</v>
      </c>
      <c r="F797" s="323" t="s">
        <v>73</v>
      </c>
      <c r="G797" s="323" t="s">
        <v>78</v>
      </c>
      <c r="H797" s="323">
        <v>5.338866606382658</v>
      </c>
      <c r="I797" s="323">
        <v>0</v>
      </c>
      <c r="J797" s="324">
        <v>5.338866606382658</v>
      </c>
      <c r="K797" s="323">
        <v>4.386338868874937</v>
      </c>
      <c r="L797" s="323">
        <v>0.7398777160992939</v>
      </c>
      <c r="M797" s="324">
        <v>5.12621658497423</v>
      </c>
      <c r="N797" s="323">
        <v>3.4908834938121114</v>
      </c>
      <c r="O797" s="323">
        <v>7.983840078198117</v>
      </c>
      <c r="P797" s="323">
        <v>2.4595744159837913</v>
      </c>
      <c r="Q797" s="323">
        <v>1.4877565806649837</v>
      </c>
      <c r="R797" s="323">
        <v>6.368660586127186</v>
      </c>
      <c r="S797" s="323">
        <v>12.074960198747833</v>
      </c>
      <c r="T797" s="323">
        <v>16.89352509188949</v>
      </c>
      <c r="U797" s="323">
        <v>3.315801694795039</v>
      </c>
      <c r="V797" s="324">
        <v>54.07500214021856</v>
      </c>
      <c r="W797" s="324">
        <v>64.54008533157544</v>
      </c>
      <c r="X797" s="323">
        <v>6.612177351955427</v>
      </c>
      <c r="Y797" s="339">
        <v>71.15226268353086</v>
      </c>
    </row>
    <row r="798" spans="1:25" ht="15">
      <c r="A798" s="237">
        <v>2021</v>
      </c>
      <c r="B798" s="323" t="s">
        <v>507</v>
      </c>
      <c r="C798" s="323" t="s">
        <v>71</v>
      </c>
      <c r="D798" s="323" t="s">
        <v>60</v>
      </c>
      <c r="E798" s="323" t="s">
        <v>226</v>
      </c>
      <c r="F798" s="323" t="s">
        <v>73</v>
      </c>
      <c r="G798" s="323" t="s">
        <v>79</v>
      </c>
      <c r="H798" s="323">
        <v>10.02904690997503</v>
      </c>
      <c r="I798" s="323">
        <v>0</v>
      </c>
      <c r="J798" s="324">
        <v>10.02904690997503</v>
      </c>
      <c r="K798" s="323">
        <v>1.631650895472969</v>
      </c>
      <c r="L798" s="323">
        <v>1.7919571018065128</v>
      </c>
      <c r="M798" s="324">
        <v>3.4236079972794817</v>
      </c>
      <c r="N798" s="323">
        <v>0.9010135063498922</v>
      </c>
      <c r="O798" s="323">
        <v>6.638597253683137</v>
      </c>
      <c r="P798" s="323">
        <v>1.5189162293389316</v>
      </c>
      <c r="Q798" s="323">
        <v>0.6848787450144261</v>
      </c>
      <c r="R798" s="323">
        <v>6.300258671568559</v>
      </c>
      <c r="S798" s="323">
        <v>5.614019257903216</v>
      </c>
      <c r="T798" s="323">
        <v>11.706787241326843</v>
      </c>
      <c r="U798" s="323">
        <v>1.8184554345615733</v>
      </c>
      <c r="V798" s="324">
        <v>35.18292633974657</v>
      </c>
      <c r="W798" s="324">
        <v>48.635581247001085</v>
      </c>
      <c r="X798" s="323">
        <v>5.12135565799346</v>
      </c>
      <c r="Y798" s="339">
        <v>53.75693690499455</v>
      </c>
    </row>
    <row r="799" spans="1:25" ht="15">
      <c r="A799" s="237">
        <v>2021</v>
      </c>
      <c r="B799" s="323" t="s">
        <v>507</v>
      </c>
      <c r="C799" s="323" t="s">
        <v>71</v>
      </c>
      <c r="D799" s="323" t="s">
        <v>75</v>
      </c>
      <c r="E799" s="323" t="s">
        <v>227</v>
      </c>
      <c r="F799" s="323" t="s">
        <v>73</v>
      </c>
      <c r="G799" s="323" t="s">
        <v>80</v>
      </c>
      <c r="H799" s="323">
        <v>90.11189182284431</v>
      </c>
      <c r="I799" s="323">
        <v>47.96461693833104</v>
      </c>
      <c r="J799" s="324">
        <v>138.07650876117535</v>
      </c>
      <c r="K799" s="323">
        <v>33.85915653974034</v>
      </c>
      <c r="L799" s="323">
        <v>4.8745347986089795</v>
      </c>
      <c r="M799" s="324">
        <v>38.73369133834932</v>
      </c>
      <c r="N799" s="323">
        <v>7.836546993144956</v>
      </c>
      <c r="O799" s="323">
        <v>55.74566608928955</v>
      </c>
      <c r="P799" s="323">
        <v>9.941668561277906</v>
      </c>
      <c r="Q799" s="323">
        <v>9.322286119381559</v>
      </c>
      <c r="R799" s="323">
        <v>28.215896670832</v>
      </c>
      <c r="S799" s="323">
        <v>41.20940641588656</v>
      </c>
      <c r="T799" s="323">
        <v>32.36200653200211</v>
      </c>
      <c r="U799" s="323">
        <v>10.123093587348881</v>
      </c>
      <c r="V799" s="324">
        <v>194.75657096916353</v>
      </c>
      <c r="W799" s="324">
        <v>371.56677106868824</v>
      </c>
      <c r="X799" s="323">
        <v>42.70512367846561</v>
      </c>
      <c r="Y799" s="339">
        <v>414.27189474715385</v>
      </c>
    </row>
    <row r="800" spans="1:25" ht="15">
      <c r="A800" s="237">
        <v>2021</v>
      </c>
      <c r="B800" s="323" t="s">
        <v>507</v>
      </c>
      <c r="C800" s="323" t="s">
        <v>71</v>
      </c>
      <c r="D800" s="323" t="s">
        <v>75</v>
      </c>
      <c r="E800" s="323" t="s">
        <v>228</v>
      </c>
      <c r="F800" s="323" t="s">
        <v>73</v>
      </c>
      <c r="G800" s="323" t="s">
        <v>81</v>
      </c>
      <c r="H800" s="323">
        <v>56.98118538612062</v>
      </c>
      <c r="I800" s="323">
        <v>0</v>
      </c>
      <c r="J800" s="324">
        <v>56.98118538612062</v>
      </c>
      <c r="K800" s="323">
        <v>185.93847323431888</v>
      </c>
      <c r="L800" s="323">
        <v>20.418874427367903</v>
      </c>
      <c r="M800" s="324">
        <v>206.3573476616868</v>
      </c>
      <c r="N800" s="323">
        <v>6.04689627558016</v>
      </c>
      <c r="O800" s="323">
        <v>34.10486021614726</v>
      </c>
      <c r="P800" s="323">
        <v>4.788857924400627</v>
      </c>
      <c r="Q800" s="323">
        <v>5.033287336746917</v>
      </c>
      <c r="R800" s="323">
        <v>14.993371837075548</v>
      </c>
      <c r="S800" s="323">
        <v>24.63993872071755</v>
      </c>
      <c r="T800" s="323">
        <v>15.670561855106225</v>
      </c>
      <c r="U800" s="323">
        <v>5.55962456304894</v>
      </c>
      <c r="V800" s="324">
        <v>110.83739872882323</v>
      </c>
      <c r="W800" s="324">
        <v>374.17593177663065</v>
      </c>
      <c r="X800" s="323">
        <v>38.09077430451533</v>
      </c>
      <c r="Y800" s="339">
        <v>412.26670608114597</v>
      </c>
    </row>
    <row r="801" spans="1:25" ht="15">
      <c r="A801" s="237">
        <v>2021</v>
      </c>
      <c r="B801" s="323" t="s">
        <v>507</v>
      </c>
      <c r="C801" s="323" t="s">
        <v>71</v>
      </c>
      <c r="D801" s="323" t="s">
        <v>60</v>
      </c>
      <c r="E801" s="323" t="s">
        <v>229</v>
      </c>
      <c r="F801" s="323" t="s">
        <v>73</v>
      </c>
      <c r="G801" s="323" t="s">
        <v>82</v>
      </c>
      <c r="H801" s="323">
        <v>16.18741612800749</v>
      </c>
      <c r="I801" s="323">
        <v>8.551236093869637</v>
      </c>
      <c r="J801" s="324">
        <v>24.73865222187713</v>
      </c>
      <c r="K801" s="323">
        <v>13.674992470684241</v>
      </c>
      <c r="L801" s="323">
        <v>9.78762936182478</v>
      </c>
      <c r="M801" s="324">
        <v>23.462621832509022</v>
      </c>
      <c r="N801" s="323">
        <v>12.938422992117465</v>
      </c>
      <c r="O801" s="323">
        <v>84.51115587140738</v>
      </c>
      <c r="P801" s="323">
        <v>12.84265113221155</v>
      </c>
      <c r="Q801" s="323">
        <v>6.210110862222918</v>
      </c>
      <c r="R801" s="323">
        <v>55.32881443466443</v>
      </c>
      <c r="S801" s="323">
        <v>42.22883152672434</v>
      </c>
      <c r="T801" s="323">
        <v>53.24097968607488</v>
      </c>
      <c r="U801" s="323">
        <v>18.704706727908142</v>
      </c>
      <c r="V801" s="324">
        <v>286.00567323333115</v>
      </c>
      <c r="W801" s="324">
        <v>334.2069472877173</v>
      </c>
      <c r="X801" s="323">
        <v>34.60121190491821</v>
      </c>
      <c r="Y801" s="339">
        <v>368.8081591926355</v>
      </c>
    </row>
    <row r="802" spans="1:25" ht="15">
      <c r="A802" s="237">
        <v>2021</v>
      </c>
      <c r="B802" s="323" t="s">
        <v>507</v>
      </c>
      <c r="C802" s="323" t="s">
        <v>71</v>
      </c>
      <c r="D802" s="323" t="s">
        <v>60</v>
      </c>
      <c r="E802" s="323" t="s">
        <v>230</v>
      </c>
      <c r="F802" s="323" t="s">
        <v>73</v>
      </c>
      <c r="G802" s="323" t="s">
        <v>83</v>
      </c>
      <c r="H802" s="323">
        <v>7.398696827642656</v>
      </c>
      <c r="I802" s="323">
        <v>0</v>
      </c>
      <c r="J802" s="324">
        <v>7.398696827642656</v>
      </c>
      <c r="K802" s="323">
        <v>3.3501847278264565</v>
      </c>
      <c r="L802" s="323">
        <v>1.3966170831137916</v>
      </c>
      <c r="M802" s="324">
        <v>4.746801810940248</v>
      </c>
      <c r="N802" s="323">
        <v>0.984963648558228</v>
      </c>
      <c r="O802" s="323">
        <v>10.017239124410496</v>
      </c>
      <c r="P802" s="323">
        <v>2.047487668422573</v>
      </c>
      <c r="Q802" s="323">
        <v>1.2476193749072397</v>
      </c>
      <c r="R802" s="323">
        <v>7.083677463333584</v>
      </c>
      <c r="S802" s="323">
        <v>7.164221960214777</v>
      </c>
      <c r="T802" s="323">
        <v>14.703918219532198</v>
      </c>
      <c r="U802" s="323">
        <v>3.105494066365266</v>
      </c>
      <c r="V802" s="324">
        <v>46.35462152574436</v>
      </c>
      <c r="W802" s="324">
        <v>58.50012016432727</v>
      </c>
      <c r="X802" s="323">
        <v>6.03106562905167</v>
      </c>
      <c r="Y802" s="339">
        <v>64.53118579337894</v>
      </c>
    </row>
    <row r="803" spans="1:25" ht="15">
      <c r="A803" s="237">
        <v>2021</v>
      </c>
      <c r="B803" s="323" t="s">
        <v>507</v>
      </c>
      <c r="C803" s="323" t="s">
        <v>71</v>
      </c>
      <c r="D803" s="323" t="s">
        <v>84</v>
      </c>
      <c r="E803" s="323" t="s">
        <v>231</v>
      </c>
      <c r="F803" s="323" t="s">
        <v>73</v>
      </c>
      <c r="G803" s="323" t="s">
        <v>85</v>
      </c>
      <c r="H803" s="323">
        <v>37.192457564324286</v>
      </c>
      <c r="I803" s="323">
        <v>0</v>
      </c>
      <c r="J803" s="324">
        <v>37.192457564324286</v>
      </c>
      <c r="K803" s="323">
        <v>5.052757518330372</v>
      </c>
      <c r="L803" s="323">
        <v>9.91866132836448</v>
      </c>
      <c r="M803" s="324">
        <v>14.971418846694853</v>
      </c>
      <c r="N803" s="323">
        <v>3.639273551544678</v>
      </c>
      <c r="O803" s="323">
        <v>33.44743718044606</v>
      </c>
      <c r="P803" s="323">
        <v>6.136715016750627</v>
      </c>
      <c r="Q803" s="323">
        <v>3.1442842147051775</v>
      </c>
      <c r="R803" s="323">
        <v>13.652594086198008</v>
      </c>
      <c r="S803" s="323">
        <v>27.282225620021023</v>
      </c>
      <c r="T803" s="323">
        <v>64.24490474866951</v>
      </c>
      <c r="U803" s="323">
        <v>7.947997504866414</v>
      </c>
      <c r="V803" s="324">
        <v>159.4954319232015</v>
      </c>
      <c r="W803" s="324">
        <v>211.65930833422064</v>
      </c>
      <c r="X803" s="323">
        <v>22.19530774152523</v>
      </c>
      <c r="Y803" s="339">
        <v>233.85461607574587</v>
      </c>
    </row>
    <row r="804" spans="1:25" ht="15">
      <c r="A804" s="237">
        <v>2021</v>
      </c>
      <c r="B804" s="323" t="s">
        <v>507</v>
      </c>
      <c r="C804" s="323" t="s">
        <v>71</v>
      </c>
      <c r="D804" s="323" t="s">
        <v>84</v>
      </c>
      <c r="E804" s="323" t="s">
        <v>232</v>
      </c>
      <c r="F804" s="323" t="s">
        <v>73</v>
      </c>
      <c r="G804" s="323" t="s">
        <v>86</v>
      </c>
      <c r="H804" s="323">
        <v>15.536984074816356</v>
      </c>
      <c r="I804" s="323">
        <v>0</v>
      </c>
      <c r="J804" s="324">
        <v>15.536984074816356</v>
      </c>
      <c r="K804" s="323">
        <v>2.2746683054874155</v>
      </c>
      <c r="L804" s="323">
        <v>2.5789263166259215</v>
      </c>
      <c r="M804" s="324">
        <v>4.853594622113337</v>
      </c>
      <c r="N804" s="323">
        <v>0.863407291336737</v>
      </c>
      <c r="O804" s="323">
        <v>7.236816484193428</v>
      </c>
      <c r="P804" s="323">
        <v>2.637091773256986</v>
      </c>
      <c r="Q804" s="323">
        <v>1.60193434847753</v>
      </c>
      <c r="R804" s="323">
        <v>8.080655179791318</v>
      </c>
      <c r="S804" s="323">
        <v>8.69040396186566</v>
      </c>
      <c r="T804" s="323">
        <v>16.16407196132375</v>
      </c>
      <c r="U804" s="323">
        <v>3.061861811584483</v>
      </c>
      <c r="V804" s="324">
        <v>48.33624281182989</v>
      </c>
      <c r="W804" s="324">
        <v>68.72682150875958</v>
      </c>
      <c r="X804" s="323">
        <v>7.243019982261738</v>
      </c>
      <c r="Y804" s="339">
        <v>75.96984149102133</v>
      </c>
    </row>
    <row r="805" spans="1:25" ht="15">
      <c r="A805" s="237">
        <v>2021</v>
      </c>
      <c r="B805" s="323" t="s">
        <v>507</v>
      </c>
      <c r="C805" s="323" t="s">
        <v>71</v>
      </c>
      <c r="D805" s="323" t="s">
        <v>75</v>
      </c>
      <c r="E805" s="323" t="s">
        <v>233</v>
      </c>
      <c r="F805" s="323" t="s">
        <v>73</v>
      </c>
      <c r="G805" s="323" t="s">
        <v>87</v>
      </c>
      <c r="H805" s="323">
        <v>3.704495392897755</v>
      </c>
      <c r="I805" s="323">
        <v>0</v>
      </c>
      <c r="J805" s="324">
        <v>3.704495392897755</v>
      </c>
      <c r="K805" s="323">
        <v>2.366918828214184</v>
      </c>
      <c r="L805" s="323">
        <v>0.1975501294334314</v>
      </c>
      <c r="M805" s="324">
        <v>2.564468957647615</v>
      </c>
      <c r="N805" s="323">
        <v>0.9462386106142622</v>
      </c>
      <c r="O805" s="323">
        <v>4.897080084604763</v>
      </c>
      <c r="P805" s="323">
        <v>1.1369893479721973</v>
      </c>
      <c r="Q805" s="323">
        <v>0.6921769457182153</v>
      </c>
      <c r="R805" s="323">
        <v>3.2270572229947283</v>
      </c>
      <c r="S805" s="323">
        <v>8.78420667079869</v>
      </c>
      <c r="T805" s="323">
        <v>6.75593695530276</v>
      </c>
      <c r="U805" s="323">
        <v>1.5285991058076664</v>
      </c>
      <c r="V805" s="324">
        <v>27.96828494381328</v>
      </c>
      <c r="W805" s="324">
        <v>34.23724929435865</v>
      </c>
      <c r="X805" s="323">
        <v>3.5190459445453373</v>
      </c>
      <c r="Y805" s="339">
        <v>37.75629523890399</v>
      </c>
    </row>
    <row r="806" spans="1:25" ht="15">
      <c r="A806" s="237">
        <v>2021</v>
      </c>
      <c r="B806" s="323" t="s">
        <v>507</v>
      </c>
      <c r="C806" s="323" t="s">
        <v>71</v>
      </c>
      <c r="D806" s="323" t="s">
        <v>75</v>
      </c>
      <c r="E806" s="323" t="s">
        <v>234</v>
      </c>
      <c r="F806" s="323" t="s">
        <v>73</v>
      </c>
      <c r="G806" s="323" t="s">
        <v>88</v>
      </c>
      <c r="H806" s="323">
        <v>74.2226043091285</v>
      </c>
      <c r="I806" s="323">
        <v>0</v>
      </c>
      <c r="J806" s="324">
        <v>74.2226043091285</v>
      </c>
      <c r="K806" s="323">
        <v>459.77494058055754</v>
      </c>
      <c r="L806" s="323">
        <v>76.55690083653884</v>
      </c>
      <c r="M806" s="324">
        <v>536.3318414170964</v>
      </c>
      <c r="N806" s="323">
        <v>12.274191140992786</v>
      </c>
      <c r="O806" s="323">
        <v>70.56438232409586</v>
      </c>
      <c r="P806" s="323">
        <v>9.356979184324873</v>
      </c>
      <c r="Q806" s="323">
        <v>11.299344514371706</v>
      </c>
      <c r="R806" s="323">
        <v>31.9582709820263</v>
      </c>
      <c r="S806" s="323">
        <v>41.855061131328526</v>
      </c>
      <c r="T806" s="323">
        <v>40.35135774767084</v>
      </c>
      <c r="U806" s="323">
        <v>9.40419882490734</v>
      </c>
      <c r="V806" s="324">
        <v>227.06378584971827</v>
      </c>
      <c r="W806" s="324">
        <v>837.6182315759432</v>
      </c>
      <c r="X806" s="323">
        <v>83.31654972195972</v>
      </c>
      <c r="Y806" s="339">
        <v>920.934781297903</v>
      </c>
    </row>
    <row r="807" spans="1:25" ht="15">
      <c r="A807" s="237">
        <v>2021</v>
      </c>
      <c r="B807" s="323" t="s">
        <v>507</v>
      </c>
      <c r="C807" s="323" t="s">
        <v>71</v>
      </c>
      <c r="D807" s="323" t="s">
        <v>75</v>
      </c>
      <c r="E807" s="323" t="s">
        <v>235</v>
      </c>
      <c r="F807" s="323" t="s">
        <v>73</v>
      </c>
      <c r="G807" s="323" t="s">
        <v>89</v>
      </c>
      <c r="H807" s="323">
        <v>173.50110386493867</v>
      </c>
      <c r="I807" s="323">
        <v>91.65444361468319</v>
      </c>
      <c r="J807" s="324">
        <v>265.1555474796219</v>
      </c>
      <c r="K807" s="323">
        <v>235.24434761087946</v>
      </c>
      <c r="L807" s="323">
        <v>31.4122933370914</v>
      </c>
      <c r="M807" s="324">
        <v>266.65664094797086</v>
      </c>
      <c r="N807" s="323">
        <v>16.21200821252248</v>
      </c>
      <c r="O807" s="323">
        <v>94.10897461376545</v>
      </c>
      <c r="P807" s="323">
        <v>14.165908029482225</v>
      </c>
      <c r="Q807" s="323">
        <v>14.137922701629838</v>
      </c>
      <c r="R807" s="323">
        <v>45.91894953685492</v>
      </c>
      <c r="S807" s="323">
        <v>81.82005220354063</v>
      </c>
      <c r="T807" s="323">
        <v>127.83597964240866</v>
      </c>
      <c r="U807" s="323">
        <v>16.279834807158636</v>
      </c>
      <c r="V807" s="324">
        <v>410.4796297473629</v>
      </c>
      <c r="W807" s="324">
        <v>942.2918181749556</v>
      </c>
      <c r="X807" s="323">
        <v>103.80729825017016</v>
      </c>
      <c r="Y807" s="339">
        <v>1046.0991164251257</v>
      </c>
    </row>
    <row r="808" spans="1:25" ht="15">
      <c r="A808" s="237">
        <v>2021</v>
      </c>
      <c r="B808" s="323" t="s">
        <v>507</v>
      </c>
      <c r="C808" s="323" t="s">
        <v>71</v>
      </c>
      <c r="D808" s="323" t="s">
        <v>84</v>
      </c>
      <c r="E808" s="323" t="s">
        <v>236</v>
      </c>
      <c r="F808" s="323" t="s">
        <v>73</v>
      </c>
      <c r="G808" s="323" t="s">
        <v>90</v>
      </c>
      <c r="H808" s="323">
        <v>14.036161610362088</v>
      </c>
      <c r="I808" s="323">
        <v>0</v>
      </c>
      <c r="J808" s="324">
        <v>14.036161610362088</v>
      </c>
      <c r="K808" s="323">
        <v>2.937284805873594</v>
      </c>
      <c r="L808" s="323">
        <v>2.765579061256371</v>
      </c>
      <c r="M808" s="324">
        <v>5.702863867129965</v>
      </c>
      <c r="N808" s="323">
        <v>19.982089075208815</v>
      </c>
      <c r="O808" s="323">
        <v>6.669171600661367</v>
      </c>
      <c r="P808" s="323">
        <v>1.4478933518605244</v>
      </c>
      <c r="Q808" s="323">
        <v>1.0943737277712018</v>
      </c>
      <c r="R808" s="323">
        <v>5.989261152315804</v>
      </c>
      <c r="S808" s="323">
        <v>8.571836124011448</v>
      </c>
      <c r="T808" s="323">
        <v>10.289708467422944</v>
      </c>
      <c r="U808" s="323">
        <v>2.244462272777632</v>
      </c>
      <c r="V808" s="324">
        <v>56.28879577202974</v>
      </c>
      <c r="W808" s="324">
        <v>76.02782124952179</v>
      </c>
      <c r="X808" s="323">
        <v>8.429734018405892</v>
      </c>
      <c r="Y808" s="339">
        <v>84.45755526792769</v>
      </c>
    </row>
    <row r="809" spans="1:25" ht="15">
      <c r="A809" s="237">
        <v>2021</v>
      </c>
      <c r="B809" s="323" t="s">
        <v>507</v>
      </c>
      <c r="C809" s="323" t="s">
        <v>71</v>
      </c>
      <c r="D809" s="323" t="s">
        <v>72</v>
      </c>
      <c r="E809" s="323" t="s">
        <v>237</v>
      </c>
      <c r="F809" s="323" t="s">
        <v>73</v>
      </c>
      <c r="G809" s="323" t="s">
        <v>91</v>
      </c>
      <c r="H809" s="323">
        <v>6.732883147538992</v>
      </c>
      <c r="I809" s="323">
        <v>3.723588639368996</v>
      </c>
      <c r="J809" s="324">
        <v>10.456471786907988</v>
      </c>
      <c r="K809" s="323">
        <v>5.34389043644977</v>
      </c>
      <c r="L809" s="323">
        <v>2.460992109252814</v>
      </c>
      <c r="M809" s="324">
        <v>7.804882545702584</v>
      </c>
      <c r="N809" s="323">
        <v>1.5957141062333788</v>
      </c>
      <c r="O809" s="323">
        <v>28.14440770577539</v>
      </c>
      <c r="P809" s="323">
        <v>4.259241959750517</v>
      </c>
      <c r="Q809" s="323">
        <v>2.129190445520192</v>
      </c>
      <c r="R809" s="323">
        <v>11.143388134091053</v>
      </c>
      <c r="S809" s="323">
        <v>13.160386965547481</v>
      </c>
      <c r="T809" s="323">
        <v>29.688990890661216</v>
      </c>
      <c r="U809" s="323">
        <v>6.157900864056198</v>
      </c>
      <c r="V809" s="324">
        <v>96.27922107163543</v>
      </c>
      <c r="W809" s="324">
        <v>114.540575404246</v>
      </c>
      <c r="X809" s="323">
        <v>11.903909318413668</v>
      </c>
      <c r="Y809" s="339">
        <v>126.44448472265967</v>
      </c>
    </row>
    <row r="810" spans="1:25" ht="15">
      <c r="A810" s="237">
        <v>2021</v>
      </c>
      <c r="B810" s="323" t="s">
        <v>507</v>
      </c>
      <c r="C810" s="323" t="s">
        <v>71</v>
      </c>
      <c r="D810" s="323" t="s">
        <v>72</v>
      </c>
      <c r="E810" s="323" t="s">
        <v>238</v>
      </c>
      <c r="F810" s="323" t="s">
        <v>73</v>
      </c>
      <c r="G810" s="323" t="s">
        <v>92</v>
      </c>
      <c r="H810" s="323">
        <v>18.701744160495043</v>
      </c>
      <c r="I810" s="323">
        <v>9.954765185358914</v>
      </c>
      <c r="J810" s="324">
        <v>28.656509345853955</v>
      </c>
      <c r="K810" s="323">
        <v>121.48305355047682</v>
      </c>
      <c r="L810" s="323">
        <v>20.29265458635395</v>
      </c>
      <c r="M810" s="324">
        <v>141.7757081368308</v>
      </c>
      <c r="N810" s="323">
        <v>12.862032829166035</v>
      </c>
      <c r="O810" s="323">
        <v>94.10455825117907</v>
      </c>
      <c r="P810" s="323">
        <v>15.120924747794904</v>
      </c>
      <c r="Q810" s="323">
        <v>17.82398941926677</v>
      </c>
      <c r="R810" s="323">
        <v>41.62400755288653</v>
      </c>
      <c r="S810" s="323">
        <v>59.2653471271502</v>
      </c>
      <c r="T810" s="323">
        <v>88.99289082227698</v>
      </c>
      <c r="U810" s="323">
        <v>18.445384127192074</v>
      </c>
      <c r="V810" s="324">
        <v>348.23913487691254</v>
      </c>
      <c r="W810" s="324">
        <v>518.6713523595972</v>
      </c>
      <c r="X810" s="323">
        <v>52.57183304142369</v>
      </c>
      <c r="Y810" s="339">
        <v>571.2431854010209</v>
      </c>
    </row>
    <row r="811" spans="1:25" ht="15">
      <c r="A811" s="237">
        <v>2021</v>
      </c>
      <c r="B811" s="323" t="s">
        <v>507</v>
      </c>
      <c r="C811" s="323" t="s">
        <v>93</v>
      </c>
      <c r="D811" s="323" t="s">
        <v>94</v>
      </c>
      <c r="E811" s="323" t="s">
        <v>239</v>
      </c>
      <c r="F811" s="323" t="s">
        <v>95</v>
      </c>
      <c r="G811" s="323" t="s">
        <v>96</v>
      </c>
      <c r="H811" s="323">
        <v>5.258138205259006</v>
      </c>
      <c r="I811" s="323">
        <v>2.777687490697266</v>
      </c>
      <c r="J811" s="324">
        <v>8.035825695956273</v>
      </c>
      <c r="K811" s="323">
        <v>1.4957953942436455</v>
      </c>
      <c r="L811" s="323">
        <v>0.5818585514719412</v>
      </c>
      <c r="M811" s="324">
        <v>2.0776539457155865</v>
      </c>
      <c r="N811" s="323">
        <v>1.5741620784128965</v>
      </c>
      <c r="O811" s="323">
        <v>2.2195531209062316</v>
      </c>
      <c r="P811" s="323">
        <v>0.5575491150319491</v>
      </c>
      <c r="Q811" s="323">
        <v>0.22603075763647876</v>
      </c>
      <c r="R811" s="323">
        <v>1.9207905390129125</v>
      </c>
      <c r="S811" s="323">
        <v>2.4701034308732477</v>
      </c>
      <c r="T811" s="323">
        <v>7.222733659673125</v>
      </c>
      <c r="U811" s="323">
        <v>0.7467780719997786</v>
      </c>
      <c r="V811" s="324">
        <v>16.937700773546617</v>
      </c>
      <c r="W811" s="324">
        <v>27.051180415218475</v>
      </c>
      <c r="X811" s="323">
        <v>3.042537269128572</v>
      </c>
      <c r="Y811" s="339">
        <v>30.093717684347048</v>
      </c>
    </row>
    <row r="812" spans="1:25" ht="15">
      <c r="A812" s="237">
        <v>2021</v>
      </c>
      <c r="B812" s="323" t="s">
        <v>507</v>
      </c>
      <c r="C812" s="323" t="s">
        <v>93</v>
      </c>
      <c r="D812" s="323" t="s">
        <v>97</v>
      </c>
      <c r="E812" s="323" t="s">
        <v>240</v>
      </c>
      <c r="F812" s="323" t="s">
        <v>95</v>
      </c>
      <c r="G812" s="323" t="s">
        <v>98</v>
      </c>
      <c r="H812" s="323">
        <v>24.39542186739565</v>
      </c>
      <c r="I812" s="323">
        <v>12.887234656852092</v>
      </c>
      <c r="J812" s="324">
        <v>37.28265652424774</v>
      </c>
      <c r="K812" s="323">
        <v>3.762594253889136</v>
      </c>
      <c r="L812" s="323">
        <v>3.6042215684507717</v>
      </c>
      <c r="M812" s="324">
        <v>7.366815822339907</v>
      </c>
      <c r="N812" s="323">
        <v>2.857253424248855</v>
      </c>
      <c r="O812" s="323">
        <v>8.951582807224385</v>
      </c>
      <c r="P812" s="323">
        <v>2.5434905670569403</v>
      </c>
      <c r="Q812" s="323">
        <v>1.4889007484125263</v>
      </c>
      <c r="R812" s="323">
        <v>7.0100166970729205</v>
      </c>
      <c r="S812" s="323">
        <v>6.018123591743606</v>
      </c>
      <c r="T812" s="323">
        <v>13.209124191218272</v>
      </c>
      <c r="U812" s="323">
        <v>2.900796547636359</v>
      </c>
      <c r="V812" s="324">
        <v>44.97928857461386</v>
      </c>
      <c r="W812" s="324">
        <v>89.62876092120152</v>
      </c>
      <c r="X812" s="323">
        <v>10.457756092909829</v>
      </c>
      <c r="Y812" s="339">
        <v>100.08651701411135</v>
      </c>
    </row>
    <row r="813" spans="1:25" ht="15">
      <c r="A813" s="237">
        <v>2021</v>
      </c>
      <c r="B813" s="323" t="s">
        <v>507</v>
      </c>
      <c r="C813" s="323" t="s">
        <v>93</v>
      </c>
      <c r="D813" s="323" t="s">
        <v>97</v>
      </c>
      <c r="E813" s="323" t="s">
        <v>241</v>
      </c>
      <c r="F813" s="323" t="s">
        <v>95</v>
      </c>
      <c r="G813" s="323" t="s">
        <v>99</v>
      </c>
      <c r="H813" s="323">
        <v>9.039806179067968</v>
      </c>
      <c r="I813" s="323">
        <v>0</v>
      </c>
      <c r="J813" s="324">
        <v>9.039806179067968</v>
      </c>
      <c r="K813" s="323">
        <v>1.988295164731878</v>
      </c>
      <c r="L813" s="323">
        <v>1.246614912904888</v>
      </c>
      <c r="M813" s="324">
        <v>3.234910077636766</v>
      </c>
      <c r="N813" s="323">
        <v>3.9394592416499243</v>
      </c>
      <c r="O813" s="323">
        <v>4.318137331575377</v>
      </c>
      <c r="P813" s="323">
        <v>1.7690999812670383</v>
      </c>
      <c r="Q813" s="323">
        <v>0.6999283509817642</v>
      </c>
      <c r="R813" s="323">
        <v>5.412886370015114</v>
      </c>
      <c r="S813" s="323">
        <v>4.702509673633256</v>
      </c>
      <c r="T813" s="323">
        <v>10.992613031570222</v>
      </c>
      <c r="U813" s="323">
        <v>1.9579883401898612</v>
      </c>
      <c r="V813" s="324">
        <v>33.79262232088256</v>
      </c>
      <c r="W813" s="324">
        <v>46.06733857758729</v>
      </c>
      <c r="X813" s="323">
        <v>4.899670903022487</v>
      </c>
      <c r="Y813" s="339">
        <v>50.96700948060978</v>
      </c>
    </row>
    <row r="814" spans="1:25" ht="15">
      <c r="A814" s="237">
        <v>2021</v>
      </c>
      <c r="B814" s="323" t="s">
        <v>507</v>
      </c>
      <c r="C814" s="323" t="s">
        <v>93</v>
      </c>
      <c r="D814" s="323" t="s">
        <v>97</v>
      </c>
      <c r="E814" s="323" t="s">
        <v>242</v>
      </c>
      <c r="F814" s="323" t="s">
        <v>95</v>
      </c>
      <c r="G814" s="323" t="s">
        <v>100</v>
      </c>
      <c r="H814" s="323">
        <v>288.75113438562164</v>
      </c>
      <c r="I814" s="323">
        <v>187.4241279844379</v>
      </c>
      <c r="J814" s="324">
        <v>476.1752623700595</v>
      </c>
      <c r="K814" s="323">
        <v>2.987322068584505</v>
      </c>
      <c r="L814" s="323">
        <v>1.8709627900220152</v>
      </c>
      <c r="M814" s="324">
        <v>4.85828485860652</v>
      </c>
      <c r="N814" s="323">
        <v>16.80844498853501</v>
      </c>
      <c r="O814" s="323">
        <v>7.75008956282794</v>
      </c>
      <c r="P814" s="323">
        <v>1.553002556900478</v>
      </c>
      <c r="Q814" s="323">
        <v>0.6517654978357178</v>
      </c>
      <c r="R814" s="323">
        <v>6.03345750835027</v>
      </c>
      <c r="S814" s="323">
        <v>7.259291582757227</v>
      </c>
      <c r="T814" s="323">
        <v>9.185956346903616</v>
      </c>
      <c r="U814" s="323">
        <v>2.3844441164154735</v>
      </c>
      <c r="V814" s="324">
        <v>51.62645216052573</v>
      </c>
      <c r="W814" s="324">
        <v>532.6599993891917</v>
      </c>
      <c r="X814" s="323">
        <v>73.59294160523662</v>
      </c>
      <c r="Y814" s="339">
        <v>606.2529409944284</v>
      </c>
    </row>
    <row r="815" spans="1:25" ht="15">
      <c r="A815" s="237">
        <v>2021</v>
      </c>
      <c r="B815" s="323" t="s">
        <v>507</v>
      </c>
      <c r="C815" s="323" t="s">
        <v>93</v>
      </c>
      <c r="D815" s="323" t="s">
        <v>97</v>
      </c>
      <c r="E815" s="323" t="s">
        <v>243</v>
      </c>
      <c r="F815" s="323" t="s">
        <v>95</v>
      </c>
      <c r="G815" s="323" t="s">
        <v>101</v>
      </c>
      <c r="H815" s="323">
        <v>28.31524003943137</v>
      </c>
      <c r="I815" s="323">
        <v>0</v>
      </c>
      <c r="J815" s="324">
        <v>28.31524003943137</v>
      </c>
      <c r="K815" s="323">
        <v>2.9770988637411424</v>
      </c>
      <c r="L815" s="323">
        <v>3.39850471789084</v>
      </c>
      <c r="M815" s="324">
        <v>6.3756035816319825</v>
      </c>
      <c r="N815" s="323">
        <v>3.0959380042822198</v>
      </c>
      <c r="O815" s="323">
        <v>9.94038381056131</v>
      </c>
      <c r="P815" s="323">
        <v>2.3784410052445057</v>
      </c>
      <c r="Q815" s="323">
        <v>1.7451922681904901</v>
      </c>
      <c r="R815" s="323">
        <v>8.083292988232712</v>
      </c>
      <c r="S815" s="323">
        <v>7.537636403264272</v>
      </c>
      <c r="T815" s="323">
        <v>18.28757960498471</v>
      </c>
      <c r="U815" s="323">
        <v>2.8449689153343916</v>
      </c>
      <c r="V815" s="324">
        <v>53.913433000094614</v>
      </c>
      <c r="W815" s="324">
        <v>88.60427662115796</v>
      </c>
      <c r="X815" s="323">
        <v>9.660464773251217</v>
      </c>
      <c r="Y815" s="339">
        <v>98.26474139440919</v>
      </c>
    </row>
    <row r="816" spans="1:25" ht="15">
      <c r="A816" s="237">
        <v>2021</v>
      </c>
      <c r="B816" s="323" t="s">
        <v>507</v>
      </c>
      <c r="C816" s="323" t="s">
        <v>93</v>
      </c>
      <c r="D816" s="323" t="s">
        <v>94</v>
      </c>
      <c r="E816" s="323" t="s">
        <v>244</v>
      </c>
      <c r="F816" s="323" t="s">
        <v>95</v>
      </c>
      <c r="G816" s="323" t="s">
        <v>102</v>
      </c>
      <c r="H816" s="323">
        <v>21.90136431356725</v>
      </c>
      <c r="I816" s="323">
        <v>11.569714045466206</v>
      </c>
      <c r="J816" s="324">
        <v>33.471078359033456</v>
      </c>
      <c r="K816" s="323">
        <v>2.4530097616833246</v>
      </c>
      <c r="L816" s="323">
        <v>10.367461522777173</v>
      </c>
      <c r="M816" s="324">
        <v>12.820471284460497</v>
      </c>
      <c r="N816" s="323">
        <v>10.742224041452378</v>
      </c>
      <c r="O816" s="323">
        <v>20.295212874675375</v>
      </c>
      <c r="P816" s="323">
        <v>2.9181526841678864</v>
      </c>
      <c r="Q816" s="323">
        <v>1.8462479214922987</v>
      </c>
      <c r="R816" s="323">
        <v>10.003721092952151</v>
      </c>
      <c r="S816" s="323">
        <v>17.993838201694786</v>
      </c>
      <c r="T816" s="323">
        <v>38.94838097713965</v>
      </c>
      <c r="U816" s="323">
        <v>4.107932682495534</v>
      </c>
      <c r="V816" s="324">
        <v>106.85571047607006</v>
      </c>
      <c r="W816" s="324">
        <v>153.147260119564</v>
      </c>
      <c r="X816" s="323">
        <v>16.836992659686512</v>
      </c>
      <c r="Y816" s="339">
        <v>169.9842527792505</v>
      </c>
    </row>
    <row r="817" spans="1:25" ht="15">
      <c r="A817" s="237">
        <v>2021</v>
      </c>
      <c r="B817" s="323" t="s">
        <v>507</v>
      </c>
      <c r="C817" s="323" t="s">
        <v>93</v>
      </c>
      <c r="D817" s="323" t="s">
        <v>94</v>
      </c>
      <c r="E817" s="323" t="s">
        <v>245</v>
      </c>
      <c r="F817" s="323" t="s">
        <v>95</v>
      </c>
      <c r="G817" s="323" t="s">
        <v>103</v>
      </c>
      <c r="H817" s="323">
        <v>46.844605979846804</v>
      </c>
      <c r="I817" s="323">
        <v>24.746382298014197</v>
      </c>
      <c r="J817" s="324">
        <v>71.590988277861</v>
      </c>
      <c r="K817" s="323">
        <v>2.978028090095943</v>
      </c>
      <c r="L817" s="323">
        <v>12.921667694354563</v>
      </c>
      <c r="M817" s="324">
        <v>15.899695784450506</v>
      </c>
      <c r="N817" s="323">
        <v>2.8063995203972256</v>
      </c>
      <c r="O817" s="323">
        <v>39.98948602824388</v>
      </c>
      <c r="P817" s="323">
        <v>6.513024005036957</v>
      </c>
      <c r="Q817" s="323">
        <v>4.756244367081906</v>
      </c>
      <c r="R817" s="323">
        <v>15.707291661960898</v>
      </c>
      <c r="S817" s="323">
        <v>22.805795816383778</v>
      </c>
      <c r="T817" s="323">
        <v>46.577160896398624</v>
      </c>
      <c r="U817" s="323">
        <v>7.794024109547377</v>
      </c>
      <c r="V817" s="324">
        <v>146.94942640505064</v>
      </c>
      <c r="W817" s="324">
        <v>234.44011046736216</v>
      </c>
      <c r="X817" s="323">
        <v>26.326435761001747</v>
      </c>
      <c r="Y817" s="339">
        <v>260.7665462283639</v>
      </c>
    </row>
    <row r="818" spans="1:25" ht="15">
      <c r="A818" s="237">
        <v>2021</v>
      </c>
      <c r="B818" s="323" t="s">
        <v>507</v>
      </c>
      <c r="C818" s="323" t="s">
        <v>93</v>
      </c>
      <c r="D818" s="323" t="s">
        <v>97</v>
      </c>
      <c r="E818" s="323" t="s">
        <v>246</v>
      </c>
      <c r="F818" s="323" t="s">
        <v>95</v>
      </c>
      <c r="G818" s="323" t="s">
        <v>104</v>
      </c>
      <c r="H818" s="323">
        <v>50.09272695183294</v>
      </c>
      <c r="I818" s="323">
        <v>0</v>
      </c>
      <c r="J818" s="324">
        <v>50.09272695183294</v>
      </c>
      <c r="K818" s="323">
        <v>5.7183454183776234</v>
      </c>
      <c r="L818" s="323">
        <v>6.0156180454722215</v>
      </c>
      <c r="M818" s="324">
        <v>11.733963463849845</v>
      </c>
      <c r="N818" s="323">
        <v>4.40543730238715</v>
      </c>
      <c r="O818" s="323">
        <v>17.158878981374848</v>
      </c>
      <c r="P818" s="323">
        <v>4.541874709267539</v>
      </c>
      <c r="Q818" s="323">
        <v>1.8605466222514113</v>
      </c>
      <c r="R818" s="323">
        <v>16.453563199589492</v>
      </c>
      <c r="S818" s="323">
        <v>11.78408265666496</v>
      </c>
      <c r="T818" s="323">
        <v>17.77698358197922</v>
      </c>
      <c r="U818" s="323">
        <v>6.040235688540883</v>
      </c>
      <c r="V818" s="324">
        <v>80.02160274205552</v>
      </c>
      <c r="W818" s="324">
        <v>141.8482931577383</v>
      </c>
      <c r="X818" s="323">
        <v>15.571818782406122</v>
      </c>
      <c r="Y818" s="339">
        <v>157.42011194014444</v>
      </c>
    </row>
    <row r="819" spans="1:25" ht="15">
      <c r="A819" s="237">
        <v>2021</v>
      </c>
      <c r="B819" s="323" t="s">
        <v>507</v>
      </c>
      <c r="C819" s="323" t="s">
        <v>93</v>
      </c>
      <c r="D819" s="323" t="s">
        <v>94</v>
      </c>
      <c r="E819" s="323" t="s">
        <v>247</v>
      </c>
      <c r="F819" s="323" t="s">
        <v>95</v>
      </c>
      <c r="G819" s="323" t="s">
        <v>105</v>
      </c>
      <c r="H819" s="323">
        <v>26.526827426888524</v>
      </c>
      <c r="I819" s="323">
        <v>14.013185157111481</v>
      </c>
      <c r="J819" s="324">
        <v>40.540012584</v>
      </c>
      <c r="K819" s="323">
        <v>8.674445520014226</v>
      </c>
      <c r="L819" s="323">
        <v>8.253366224502908</v>
      </c>
      <c r="M819" s="324">
        <v>16.927811744517136</v>
      </c>
      <c r="N819" s="323">
        <v>2.92197551059889</v>
      </c>
      <c r="O819" s="323">
        <v>36.834890692387226</v>
      </c>
      <c r="P819" s="323">
        <v>6.342610337129634</v>
      </c>
      <c r="Q819" s="323">
        <v>4.359845218695647</v>
      </c>
      <c r="R819" s="323">
        <v>17.068142871615805</v>
      </c>
      <c r="S819" s="323">
        <v>22.539593534344945</v>
      </c>
      <c r="T819" s="323">
        <v>43.582873717973605</v>
      </c>
      <c r="U819" s="323">
        <v>6.603963567459742</v>
      </c>
      <c r="V819" s="324">
        <v>140.2538954502055</v>
      </c>
      <c r="W819" s="324">
        <v>197.72171977872264</v>
      </c>
      <c r="X819" s="323">
        <v>21.385966108276012</v>
      </c>
      <c r="Y819" s="339">
        <v>219.10768588699867</v>
      </c>
    </row>
    <row r="820" spans="1:25" ht="15">
      <c r="A820" s="237">
        <v>2021</v>
      </c>
      <c r="B820" s="323" t="s">
        <v>507</v>
      </c>
      <c r="C820" s="323" t="s">
        <v>93</v>
      </c>
      <c r="D820" s="323" t="s">
        <v>97</v>
      </c>
      <c r="E820" s="323" t="s">
        <v>248</v>
      </c>
      <c r="F820" s="323" t="s">
        <v>95</v>
      </c>
      <c r="G820" s="323" t="s">
        <v>106</v>
      </c>
      <c r="H820" s="323">
        <v>9.615638229875762</v>
      </c>
      <c r="I820" s="323">
        <v>0</v>
      </c>
      <c r="J820" s="324">
        <v>9.615638229875762</v>
      </c>
      <c r="K820" s="323">
        <v>1.2385863738140515</v>
      </c>
      <c r="L820" s="323">
        <v>2.1898766508992704</v>
      </c>
      <c r="M820" s="324">
        <v>3.428463024713322</v>
      </c>
      <c r="N820" s="323">
        <v>4.631127908764231</v>
      </c>
      <c r="O820" s="323">
        <v>7.861886987044958</v>
      </c>
      <c r="P820" s="323">
        <v>1.3607796692283425</v>
      </c>
      <c r="Q820" s="323">
        <v>0.6793229633119428</v>
      </c>
      <c r="R820" s="323">
        <v>5.767434727139218</v>
      </c>
      <c r="S820" s="323">
        <v>5.025031691522593</v>
      </c>
      <c r="T820" s="323">
        <v>9.422868802734046</v>
      </c>
      <c r="U820" s="323">
        <v>1.9600088018785373</v>
      </c>
      <c r="V820" s="324">
        <v>36.70846155162387</v>
      </c>
      <c r="W820" s="324">
        <v>49.75256280621296</v>
      </c>
      <c r="X820" s="323">
        <v>5.329399505766511</v>
      </c>
      <c r="Y820" s="339">
        <v>55.08196231197947</v>
      </c>
    </row>
    <row r="821" spans="1:25" ht="15">
      <c r="A821" s="237">
        <v>2021</v>
      </c>
      <c r="B821" s="323" t="s">
        <v>507</v>
      </c>
      <c r="C821" s="323" t="s">
        <v>93</v>
      </c>
      <c r="D821" s="323" t="s">
        <v>97</v>
      </c>
      <c r="E821" s="323" t="s">
        <v>249</v>
      </c>
      <c r="F821" s="323" t="s">
        <v>95</v>
      </c>
      <c r="G821" s="323" t="s">
        <v>107</v>
      </c>
      <c r="H821" s="323">
        <v>15.34259743648708</v>
      </c>
      <c r="I821" s="323">
        <v>0</v>
      </c>
      <c r="J821" s="324">
        <v>15.34259743648708</v>
      </c>
      <c r="K821" s="323">
        <v>4.395029816067711</v>
      </c>
      <c r="L821" s="323">
        <v>3.1619193277657653</v>
      </c>
      <c r="M821" s="324">
        <v>7.556949143833476</v>
      </c>
      <c r="N821" s="323">
        <v>9.851244796613244</v>
      </c>
      <c r="O821" s="323">
        <v>11.877921473830206</v>
      </c>
      <c r="P821" s="323">
        <v>4.689659486610854</v>
      </c>
      <c r="Q821" s="323">
        <v>2.1638561481003507</v>
      </c>
      <c r="R821" s="323">
        <v>14.7191687998943</v>
      </c>
      <c r="S821" s="323">
        <v>13.529269090681627</v>
      </c>
      <c r="T821" s="323">
        <v>26.0078412566139</v>
      </c>
      <c r="U821" s="323">
        <v>4.196571289052175</v>
      </c>
      <c r="V821" s="324">
        <v>87.03553234139666</v>
      </c>
      <c r="W821" s="324">
        <v>109.93507892171722</v>
      </c>
      <c r="X821" s="323">
        <v>11.523718726012191</v>
      </c>
      <c r="Y821" s="339">
        <v>121.45879764772941</v>
      </c>
    </row>
    <row r="822" spans="1:25" ht="15">
      <c r="A822" s="237">
        <v>2021</v>
      </c>
      <c r="B822" s="323" t="s">
        <v>507</v>
      </c>
      <c r="C822" s="323" t="s">
        <v>93</v>
      </c>
      <c r="D822" s="323" t="s">
        <v>97</v>
      </c>
      <c r="E822" s="323" t="s">
        <v>250</v>
      </c>
      <c r="F822" s="323" t="s">
        <v>95</v>
      </c>
      <c r="G822" s="323" t="s">
        <v>108</v>
      </c>
      <c r="H822" s="323">
        <v>22.964258996312893</v>
      </c>
      <c r="I822" s="323">
        <v>0</v>
      </c>
      <c r="J822" s="324">
        <v>22.964258996312893</v>
      </c>
      <c r="K822" s="323">
        <v>2.8142285276494126</v>
      </c>
      <c r="L822" s="323">
        <v>4.671500803535908</v>
      </c>
      <c r="M822" s="324">
        <v>7.48572933118532</v>
      </c>
      <c r="N822" s="323">
        <v>1.3222143487348574</v>
      </c>
      <c r="O822" s="323">
        <v>16.198282153761813</v>
      </c>
      <c r="P822" s="323">
        <v>2.9705096957547417</v>
      </c>
      <c r="Q822" s="323">
        <v>1.861600893037942</v>
      </c>
      <c r="R822" s="323">
        <v>10.136827908592746</v>
      </c>
      <c r="S822" s="323">
        <v>11.248691524464006</v>
      </c>
      <c r="T822" s="323">
        <v>25.727996134108366</v>
      </c>
      <c r="U822" s="323">
        <v>4.237508864028556</v>
      </c>
      <c r="V822" s="324">
        <v>73.70363152248304</v>
      </c>
      <c r="W822" s="324">
        <v>104.15361984998125</v>
      </c>
      <c r="X822" s="323">
        <v>11.025416186429345</v>
      </c>
      <c r="Y822" s="339">
        <v>115.1790360364106</v>
      </c>
    </row>
    <row r="823" spans="1:25" ht="15">
      <c r="A823" s="237">
        <v>2021</v>
      </c>
      <c r="B823" s="323" t="s">
        <v>507</v>
      </c>
      <c r="C823" s="323" t="s">
        <v>93</v>
      </c>
      <c r="D823" s="323" t="s">
        <v>97</v>
      </c>
      <c r="E823" s="323" t="s">
        <v>251</v>
      </c>
      <c r="F823" s="323" t="s">
        <v>95</v>
      </c>
      <c r="G823" s="323" t="s">
        <v>109</v>
      </c>
      <c r="H823" s="323">
        <v>7.303835521170833</v>
      </c>
      <c r="I823" s="323">
        <v>0</v>
      </c>
      <c r="J823" s="324">
        <v>7.303835521170833</v>
      </c>
      <c r="K823" s="323">
        <v>1.079207162079041</v>
      </c>
      <c r="L823" s="323">
        <v>1.3987301439975028</v>
      </c>
      <c r="M823" s="324">
        <v>2.477937306076544</v>
      </c>
      <c r="N823" s="323">
        <v>4.201298476213697</v>
      </c>
      <c r="O823" s="323">
        <v>4.000295237774476</v>
      </c>
      <c r="P823" s="323">
        <v>1.0613340250793462</v>
      </c>
      <c r="Q823" s="323">
        <v>0.37555096059255527</v>
      </c>
      <c r="R823" s="323">
        <v>4.15366097725872</v>
      </c>
      <c r="S823" s="323">
        <v>3.5122765833439</v>
      </c>
      <c r="T823" s="323">
        <v>6.514209254393166</v>
      </c>
      <c r="U823" s="323">
        <v>1.3290693683056296</v>
      </c>
      <c r="V823" s="324">
        <v>25.147694882961492</v>
      </c>
      <c r="W823" s="324">
        <v>34.92946771020887</v>
      </c>
      <c r="X823" s="323">
        <v>3.7684672025156742</v>
      </c>
      <c r="Y823" s="339">
        <v>38.69793491272454</v>
      </c>
    </row>
    <row r="824" spans="1:25" ht="15">
      <c r="A824" s="237">
        <v>2021</v>
      </c>
      <c r="B824" s="323" t="s">
        <v>507</v>
      </c>
      <c r="C824" s="323" t="s">
        <v>93</v>
      </c>
      <c r="D824" s="323" t="s">
        <v>94</v>
      </c>
      <c r="E824" s="323" t="s">
        <v>252</v>
      </c>
      <c r="F824" s="323" t="s">
        <v>95</v>
      </c>
      <c r="G824" s="323" t="s">
        <v>110</v>
      </c>
      <c r="H824" s="323">
        <v>13.592650966426097</v>
      </c>
      <c r="I824" s="323">
        <v>0</v>
      </c>
      <c r="J824" s="324">
        <v>13.592650966426097</v>
      </c>
      <c r="K824" s="323">
        <v>0.8773838275075305</v>
      </c>
      <c r="L824" s="323">
        <v>3.804293007366945</v>
      </c>
      <c r="M824" s="324">
        <v>4.681676834874476</v>
      </c>
      <c r="N824" s="323">
        <v>3.798861419581129</v>
      </c>
      <c r="O824" s="323">
        <v>9.673732147398743</v>
      </c>
      <c r="P824" s="323">
        <v>1.8477753580795309</v>
      </c>
      <c r="Q824" s="323">
        <v>1.1401897898342077</v>
      </c>
      <c r="R824" s="323">
        <v>5.87256209378864</v>
      </c>
      <c r="S824" s="323">
        <v>6.873085320786559</v>
      </c>
      <c r="T824" s="323">
        <v>17.097212834263114</v>
      </c>
      <c r="U824" s="323">
        <v>2.076723479583648</v>
      </c>
      <c r="V824" s="324">
        <v>48.38014244331558</v>
      </c>
      <c r="W824" s="324">
        <v>66.65447024461615</v>
      </c>
      <c r="X824" s="323">
        <v>7.099999491839263</v>
      </c>
      <c r="Y824" s="339">
        <v>73.7544697364554</v>
      </c>
    </row>
    <row r="825" spans="1:25" ht="15">
      <c r="A825" s="237">
        <v>2021</v>
      </c>
      <c r="B825" s="323" t="s">
        <v>507</v>
      </c>
      <c r="C825" s="323" t="s">
        <v>93</v>
      </c>
      <c r="D825" s="323" t="s">
        <v>97</v>
      </c>
      <c r="E825" s="323" t="s">
        <v>253</v>
      </c>
      <c r="F825" s="323" t="s">
        <v>95</v>
      </c>
      <c r="G825" s="323" t="s">
        <v>111</v>
      </c>
      <c r="H825" s="323">
        <v>15.944739661648388</v>
      </c>
      <c r="I825" s="323">
        <v>0</v>
      </c>
      <c r="J825" s="324">
        <v>15.944739661648388</v>
      </c>
      <c r="K825" s="323">
        <v>2.9079635288172567</v>
      </c>
      <c r="L825" s="323">
        <v>2.598039197016551</v>
      </c>
      <c r="M825" s="324">
        <v>5.506002725833808</v>
      </c>
      <c r="N825" s="323">
        <v>1.2053577407028562</v>
      </c>
      <c r="O825" s="323">
        <v>11.693684451438338</v>
      </c>
      <c r="P825" s="323">
        <v>2.5122306238304577</v>
      </c>
      <c r="Q825" s="323">
        <v>1.4156568540348458</v>
      </c>
      <c r="R825" s="323">
        <v>9.535924103467353</v>
      </c>
      <c r="S825" s="323">
        <v>7.741331945025048</v>
      </c>
      <c r="T825" s="323">
        <v>17.660342662722613</v>
      </c>
      <c r="U825" s="323">
        <v>2.658608243380602</v>
      </c>
      <c r="V825" s="324">
        <v>54.42313662460211</v>
      </c>
      <c r="W825" s="324">
        <v>75.8738790120843</v>
      </c>
      <c r="X825" s="323">
        <v>8.003643904024036</v>
      </c>
      <c r="Y825" s="339">
        <v>83.87752291610833</v>
      </c>
    </row>
    <row r="826" spans="1:25" ht="15">
      <c r="A826" s="237">
        <v>2021</v>
      </c>
      <c r="B826" s="323" t="s">
        <v>507</v>
      </c>
      <c r="C826" s="323" t="s">
        <v>93</v>
      </c>
      <c r="D826" s="323" t="s">
        <v>97</v>
      </c>
      <c r="E826" s="323" t="s">
        <v>254</v>
      </c>
      <c r="F826" s="323" t="s">
        <v>95</v>
      </c>
      <c r="G826" s="323" t="s">
        <v>112</v>
      </c>
      <c r="H826" s="323">
        <v>15.325447882418908</v>
      </c>
      <c r="I826" s="323">
        <v>0</v>
      </c>
      <c r="J826" s="324">
        <v>15.325447882418908</v>
      </c>
      <c r="K826" s="323">
        <v>7.163944820791145</v>
      </c>
      <c r="L826" s="323">
        <v>4.560131804454682</v>
      </c>
      <c r="M826" s="324">
        <v>11.724076625245827</v>
      </c>
      <c r="N826" s="323">
        <v>6.124379257163601</v>
      </c>
      <c r="O826" s="323">
        <v>49.85493178811206</v>
      </c>
      <c r="P826" s="323">
        <v>7.89345030618123</v>
      </c>
      <c r="Q826" s="323">
        <v>2.7674792003538418</v>
      </c>
      <c r="R826" s="323">
        <v>30.193496284347134</v>
      </c>
      <c r="S826" s="323">
        <v>21.311045101767366</v>
      </c>
      <c r="T826" s="323">
        <v>20.204170939760296</v>
      </c>
      <c r="U826" s="323">
        <v>5.502763904322234</v>
      </c>
      <c r="V826" s="324">
        <v>143.85171678200774</v>
      </c>
      <c r="W826" s="324">
        <v>170.90124128967247</v>
      </c>
      <c r="X826" s="323">
        <v>17.667518931660947</v>
      </c>
      <c r="Y826" s="339">
        <v>188.5687602213334</v>
      </c>
    </row>
    <row r="827" spans="1:25" ht="15">
      <c r="A827" s="237">
        <v>2021</v>
      </c>
      <c r="B827" s="323" t="s">
        <v>507</v>
      </c>
      <c r="C827" s="323" t="s">
        <v>93</v>
      </c>
      <c r="D827" s="323" t="s">
        <v>97</v>
      </c>
      <c r="E827" s="323" t="s">
        <v>255</v>
      </c>
      <c r="F827" s="323" t="s">
        <v>95</v>
      </c>
      <c r="G827" s="323" t="s">
        <v>113</v>
      </c>
      <c r="H827" s="323">
        <v>11.352289543691539</v>
      </c>
      <c r="I827" s="323">
        <v>14.495296550455969</v>
      </c>
      <c r="J827" s="324">
        <v>25.84758609414751</v>
      </c>
      <c r="K827" s="323">
        <v>12.263395104953208</v>
      </c>
      <c r="L827" s="323">
        <v>6.6497737958038465</v>
      </c>
      <c r="M827" s="324">
        <v>18.913168900757054</v>
      </c>
      <c r="N827" s="323">
        <v>9.043754287545305</v>
      </c>
      <c r="O827" s="323">
        <v>83.05365540975446</v>
      </c>
      <c r="P827" s="323">
        <v>8.929615189253916</v>
      </c>
      <c r="Q827" s="323">
        <v>7.341231408783923</v>
      </c>
      <c r="R827" s="323">
        <v>33.31462176314755</v>
      </c>
      <c r="S827" s="323">
        <v>33.07417481353121</v>
      </c>
      <c r="T827" s="323">
        <v>56.911771766835116</v>
      </c>
      <c r="U827" s="323">
        <v>8.906854037121956</v>
      </c>
      <c r="V827" s="324">
        <v>240.57567867597345</v>
      </c>
      <c r="W827" s="324">
        <v>285.336433670878</v>
      </c>
      <c r="X827" s="323">
        <v>30.075314668994682</v>
      </c>
      <c r="Y827" s="339">
        <v>315.4117483398727</v>
      </c>
    </row>
    <row r="828" spans="1:25" ht="15">
      <c r="A828" s="237">
        <v>2021</v>
      </c>
      <c r="B828" s="323" t="s">
        <v>507</v>
      </c>
      <c r="C828" s="323" t="s">
        <v>93</v>
      </c>
      <c r="D828" s="323" t="s">
        <v>97</v>
      </c>
      <c r="E828" s="323" t="s">
        <v>256</v>
      </c>
      <c r="F828" s="323" t="s">
        <v>95</v>
      </c>
      <c r="G828" s="323" t="s">
        <v>114</v>
      </c>
      <c r="H828" s="323">
        <v>4.984264450719113</v>
      </c>
      <c r="I828" s="323">
        <v>10.412770552304085</v>
      </c>
      <c r="J828" s="324">
        <v>15.397035003023198</v>
      </c>
      <c r="K828" s="323">
        <v>7.282617412315003</v>
      </c>
      <c r="L828" s="323">
        <v>3.3222809459529086</v>
      </c>
      <c r="M828" s="324">
        <v>10.604898358267912</v>
      </c>
      <c r="N828" s="323">
        <v>5.595166810929476</v>
      </c>
      <c r="O828" s="323">
        <v>27.177997391325917</v>
      </c>
      <c r="P828" s="323">
        <v>9.974807903669953</v>
      </c>
      <c r="Q828" s="323">
        <v>3.4475918480706866</v>
      </c>
      <c r="R828" s="323">
        <v>21.610198102049882</v>
      </c>
      <c r="S828" s="323">
        <v>22.56153793558712</v>
      </c>
      <c r="T828" s="323">
        <v>25.47346219702246</v>
      </c>
      <c r="U828" s="323">
        <v>6.278038960884562</v>
      </c>
      <c r="V828" s="324">
        <v>122.11880114954006</v>
      </c>
      <c r="W828" s="324">
        <v>148.12073451083117</v>
      </c>
      <c r="X828" s="323">
        <v>15.592103673095162</v>
      </c>
      <c r="Y828" s="339">
        <v>163.71283818392632</v>
      </c>
    </row>
    <row r="829" spans="1:25" ht="15">
      <c r="A829" s="237">
        <v>2021</v>
      </c>
      <c r="B829" s="323" t="s">
        <v>507</v>
      </c>
      <c r="C829" s="323" t="s">
        <v>93</v>
      </c>
      <c r="D829" s="323" t="s">
        <v>94</v>
      </c>
      <c r="E829" s="323" t="s">
        <v>257</v>
      </c>
      <c r="F829" s="323" t="s">
        <v>95</v>
      </c>
      <c r="G829" s="323" t="s">
        <v>115</v>
      </c>
      <c r="H829" s="323">
        <v>19.37312257283022</v>
      </c>
      <c r="I829" s="323">
        <v>12.496025764405376</v>
      </c>
      <c r="J829" s="324">
        <v>31.869148337235593</v>
      </c>
      <c r="K829" s="323">
        <v>1.9874064628721142</v>
      </c>
      <c r="L829" s="323">
        <v>4.680674610552055</v>
      </c>
      <c r="M829" s="324">
        <v>6.668081073424169</v>
      </c>
      <c r="N829" s="323">
        <v>2.636840939935827</v>
      </c>
      <c r="O829" s="323">
        <v>8.788190949363354</v>
      </c>
      <c r="P829" s="323">
        <v>1.5062038672096218</v>
      </c>
      <c r="Q829" s="323">
        <v>1.5822989419603368</v>
      </c>
      <c r="R829" s="323">
        <v>5.134041697783794</v>
      </c>
      <c r="S829" s="323">
        <v>6.861701642762325</v>
      </c>
      <c r="T829" s="323">
        <v>13.678175503024642</v>
      </c>
      <c r="U829" s="323">
        <v>1.9148315420812212</v>
      </c>
      <c r="V829" s="324">
        <v>42.10228508412112</v>
      </c>
      <c r="W829" s="324">
        <v>80.63951449478088</v>
      </c>
      <c r="X829" s="323">
        <v>9.410322053290317</v>
      </c>
      <c r="Y829" s="339">
        <v>90.0498365480712</v>
      </c>
    </row>
    <row r="830" spans="1:25" ht="15">
      <c r="A830" s="237">
        <v>2021</v>
      </c>
      <c r="B830" s="323" t="s">
        <v>507</v>
      </c>
      <c r="C830" s="323" t="s">
        <v>116</v>
      </c>
      <c r="D830" s="323" t="s">
        <v>117</v>
      </c>
      <c r="E830" s="323" t="s">
        <v>258</v>
      </c>
      <c r="F830" s="323" t="s">
        <v>118</v>
      </c>
      <c r="G830" s="323" t="s">
        <v>119</v>
      </c>
      <c r="H830" s="323">
        <v>52.667351708138675</v>
      </c>
      <c r="I830" s="323">
        <v>27.822343128767773</v>
      </c>
      <c r="J830" s="324">
        <v>80.48969483690645</v>
      </c>
      <c r="K830" s="323">
        <v>12.352077982678875</v>
      </c>
      <c r="L830" s="323">
        <v>4.405348014227121</v>
      </c>
      <c r="M830" s="324">
        <v>16.757425996905994</v>
      </c>
      <c r="N830" s="323">
        <v>2.1791573787191916</v>
      </c>
      <c r="O830" s="323">
        <v>20.68408025427141</v>
      </c>
      <c r="P830" s="323">
        <v>6.619316107718907</v>
      </c>
      <c r="Q830" s="323">
        <v>4.411372973179805</v>
      </c>
      <c r="R830" s="323">
        <v>20.897305979643644</v>
      </c>
      <c r="S830" s="323">
        <v>19.64369121557235</v>
      </c>
      <c r="T830" s="323">
        <v>38.195002405282516</v>
      </c>
      <c r="U830" s="323">
        <v>7.97032539283539</v>
      </c>
      <c r="V830" s="324">
        <v>120.60025170722322</v>
      </c>
      <c r="W830" s="324">
        <v>217.84737254103567</v>
      </c>
      <c r="X830" s="323">
        <v>24.845892564590837</v>
      </c>
      <c r="Y830" s="339">
        <v>242.6932651056265</v>
      </c>
    </row>
    <row r="831" spans="1:25" ht="15">
      <c r="A831" s="237">
        <v>2021</v>
      </c>
      <c r="B831" s="323" t="s">
        <v>507</v>
      </c>
      <c r="C831" s="323" t="s">
        <v>116</v>
      </c>
      <c r="D831" s="323" t="s">
        <v>120</v>
      </c>
      <c r="E831" s="323" t="s">
        <v>259</v>
      </c>
      <c r="F831" s="323" t="s">
        <v>118</v>
      </c>
      <c r="G831" s="323" t="s">
        <v>121</v>
      </c>
      <c r="H831" s="323">
        <v>7.55211846275323</v>
      </c>
      <c r="I831" s="323">
        <v>0</v>
      </c>
      <c r="J831" s="324">
        <v>7.55211846275323</v>
      </c>
      <c r="K831" s="323">
        <v>1.7786396858828222</v>
      </c>
      <c r="L831" s="323">
        <v>2.1476880487400947</v>
      </c>
      <c r="M831" s="324">
        <v>3.926327734622917</v>
      </c>
      <c r="N831" s="323">
        <v>2.516995184048617</v>
      </c>
      <c r="O831" s="323">
        <v>8.956783235011818</v>
      </c>
      <c r="P831" s="323">
        <v>1.7477596147946874</v>
      </c>
      <c r="Q831" s="323">
        <v>1.1188298267693984</v>
      </c>
      <c r="R831" s="323">
        <v>7.906529165237843</v>
      </c>
      <c r="S831" s="323">
        <v>5.559132657192976</v>
      </c>
      <c r="T831" s="323">
        <v>9.641174249288163</v>
      </c>
      <c r="U831" s="323">
        <v>2.5344506525925827</v>
      </c>
      <c r="V831" s="324">
        <v>39.98165458493608</v>
      </c>
      <c r="W831" s="324">
        <v>51.460100782312225</v>
      </c>
      <c r="X831" s="323">
        <v>5.373643506599795</v>
      </c>
      <c r="Y831" s="339">
        <v>56.83374428891202</v>
      </c>
    </row>
    <row r="832" spans="1:25" ht="15">
      <c r="A832" s="237">
        <v>2021</v>
      </c>
      <c r="B832" s="323" t="s">
        <v>507</v>
      </c>
      <c r="C832" s="323" t="s">
        <v>116</v>
      </c>
      <c r="D832" s="323" t="s">
        <v>117</v>
      </c>
      <c r="E832" s="323" t="s">
        <v>260</v>
      </c>
      <c r="F832" s="323" t="s">
        <v>118</v>
      </c>
      <c r="G832" s="323" t="s">
        <v>122</v>
      </c>
      <c r="H832" s="323">
        <v>17.936338393243663</v>
      </c>
      <c r="I832" s="323">
        <v>0</v>
      </c>
      <c r="J832" s="324">
        <v>17.936338393243663</v>
      </c>
      <c r="K832" s="323">
        <v>2.8497592743207845</v>
      </c>
      <c r="L832" s="323">
        <v>1.9021650780244972</v>
      </c>
      <c r="M832" s="324">
        <v>4.751924352345282</v>
      </c>
      <c r="N832" s="323">
        <v>2.3441310516017535</v>
      </c>
      <c r="O832" s="323">
        <v>6.763032242276845</v>
      </c>
      <c r="P832" s="323">
        <v>2.0454444436259958</v>
      </c>
      <c r="Q832" s="323">
        <v>1.4921265280718063</v>
      </c>
      <c r="R832" s="323">
        <v>6.970344982504204</v>
      </c>
      <c r="S832" s="323">
        <v>5.644385200825643</v>
      </c>
      <c r="T832" s="323">
        <v>14.595666147017551</v>
      </c>
      <c r="U832" s="323">
        <v>2.0719631950727493</v>
      </c>
      <c r="V832" s="324">
        <v>41.927093790996544</v>
      </c>
      <c r="W832" s="324">
        <v>64.6153565365855</v>
      </c>
      <c r="X832" s="323">
        <v>6.955357693185704</v>
      </c>
      <c r="Y832" s="339">
        <v>71.5707142297712</v>
      </c>
    </row>
    <row r="833" spans="1:25" ht="15">
      <c r="A833" s="237">
        <v>2021</v>
      </c>
      <c r="B833" s="323" t="s">
        <v>507</v>
      </c>
      <c r="C833" s="323" t="s">
        <v>116</v>
      </c>
      <c r="D833" s="323" t="s">
        <v>123</v>
      </c>
      <c r="E833" s="323" t="s">
        <v>261</v>
      </c>
      <c r="F833" s="323" t="s">
        <v>118</v>
      </c>
      <c r="G833" s="323" t="s">
        <v>124</v>
      </c>
      <c r="H833" s="323">
        <v>8.114904471637525</v>
      </c>
      <c r="I833" s="323">
        <v>4.9301286715336605</v>
      </c>
      <c r="J833" s="324">
        <v>13.045033143171185</v>
      </c>
      <c r="K833" s="323">
        <v>8.32095322910218</v>
      </c>
      <c r="L833" s="323">
        <v>6.98087865429348</v>
      </c>
      <c r="M833" s="324">
        <v>15.30183188339566</v>
      </c>
      <c r="N833" s="323">
        <v>13.17623391098866</v>
      </c>
      <c r="O833" s="323">
        <v>20.77612083813004</v>
      </c>
      <c r="P833" s="323">
        <v>6.891961489191685</v>
      </c>
      <c r="Q833" s="323">
        <v>2.623385316622392</v>
      </c>
      <c r="R833" s="323">
        <v>20.364965188657006</v>
      </c>
      <c r="S833" s="323">
        <v>15.223814321826817</v>
      </c>
      <c r="T833" s="323">
        <v>21.216232845048243</v>
      </c>
      <c r="U833" s="323">
        <v>5.371245040361143</v>
      </c>
      <c r="V833" s="324">
        <v>105.64395895082599</v>
      </c>
      <c r="W833" s="324">
        <v>133.99082397739284</v>
      </c>
      <c r="X833" s="323">
        <v>14.087402018696894</v>
      </c>
      <c r="Y833" s="339">
        <v>148.07822599608974</v>
      </c>
    </row>
    <row r="834" spans="1:25" ht="15">
      <c r="A834" s="237">
        <v>2021</v>
      </c>
      <c r="B834" s="323" t="s">
        <v>507</v>
      </c>
      <c r="C834" s="323" t="s">
        <v>116</v>
      </c>
      <c r="D834" s="323" t="s">
        <v>120</v>
      </c>
      <c r="E834" s="323" t="s">
        <v>262</v>
      </c>
      <c r="F834" s="323" t="s">
        <v>118</v>
      </c>
      <c r="G834" s="323" t="s">
        <v>125</v>
      </c>
      <c r="H834" s="323">
        <v>7.778237308916664</v>
      </c>
      <c r="I834" s="323">
        <v>4.203390123462703</v>
      </c>
      <c r="J834" s="324">
        <v>11.981627432379366</v>
      </c>
      <c r="K834" s="323">
        <v>2.624541708830079</v>
      </c>
      <c r="L834" s="323">
        <v>1.9719536553739863</v>
      </c>
      <c r="M834" s="324">
        <v>4.596495364204065</v>
      </c>
      <c r="N834" s="323">
        <v>7.774625399020207</v>
      </c>
      <c r="O834" s="323">
        <v>3.712111547829301</v>
      </c>
      <c r="P834" s="323">
        <v>0.8694739185431026</v>
      </c>
      <c r="Q834" s="323">
        <v>0.5044340544686211</v>
      </c>
      <c r="R834" s="323">
        <v>5.455589880107344</v>
      </c>
      <c r="S834" s="323">
        <v>4.58364150485352</v>
      </c>
      <c r="T834" s="323">
        <v>5.345746687935795</v>
      </c>
      <c r="U834" s="323">
        <v>1.1508428541150417</v>
      </c>
      <c r="V834" s="324">
        <v>29.396465846872932</v>
      </c>
      <c r="W834" s="324">
        <v>45.97458864345636</v>
      </c>
      <c r="X834" s="323">
        <v>5.21987202942239</v>
      </c>
      <c r="Y834" s="339">
        <v>51.19446067287875</v>
      </c>
    </row>
    <row r="835" spans="1:25" ht="15">
      <c r="A835" s="237">
        <v>2021</v>
      </c>
      <c r="B835" s="323" t="s">
        <v>507</v>
      </c>
      <c r="C835" s="323" t="s">
        <v>116</v>
      </c>
      <c r="D835" s="323" t="s">
        <v>126</v>
      </c>
      <c r="E835" s="323" t="s">
        <v>263</v>
      </c>
      <c r="F835" s="323" t="s">
        <v>118</v>
      </c>
      <c r="G835" s="323" t="s">
        <v>127</v>
      </c>
      <c r="H835" s="323">
        <v>75.32092309178388</v>
      </c>
      <c r="I835" s="323">
        <v>0</v>
      </c>
      <c r="J835" s="324">
        <v>75.32092309178388</v>
      </c>
      <c r="K835" s="323">
        <v>31.421519969396506</v>
      </c>
      <c r="L835" s="323">
        <v>15.076747733382263</v>
      </c>
      <c r="M835" s="324">
        <v>46.49826770277877</v>
      </c>
      <c r="N835" s="323">
        <v>15.558030279033387</v>
      </c>
      <c r="O835" s="323">
        <v>134.69125546413912</v>
      </c>
      <c r="P835" s="323">
        <v>26.399002828343512</v>
      </c>
      <c r="Q835" s="323">
        <v>19.40533083771222</v>
      </c>
      <c r="R835" s="323">
        <v>106.60190255998648</v>
      </c>
      <c r="S835" s="323">
        <v>75.2451759129477</v>
      </c>
      <c r="T835" s="323">
        <v>74.96071538304199</v>
      </c>
      <c r="U835" s="323">
        <v>28.182202920687075</v>
      </c>
      <c r="V835" s="324">
        <v>481.04361618589144</v>
      </c>
      <c r="W835" s="324">
        <v>602.8628069804541</v>
      </c>
      <c r="X835" s="323">
        <v>62.33683731080265</v>
      </c>
      <c r="Y835" s="339">
        <v>665.1996442912568</v>
      </c>
    </row>
    <row r="836" spans="1:25" ht="15">
      <c r="A836" s="237">
        <v>2021</v>
      </c>
      <c r="B836" s="323" t="s">
        <v>507</v>
      </c>
      <c r="C836" s="323" t="s">
        <v>116</v>
      </c>
      <c r="D836" s="323" t="s">
        <v>120</v>
      </c>
      <c r="E836" s="323" t="s">
        <v>264</v>
      </c>
      <c r="F836" s="323" t="s">
        <v>118</v>
      </c>
      <c r="G836" s="323" t="s">
        <v>128</v>
      </c>
      <c r="H836" s="323">
        <v>217.85099615518476</v>
      </c>
      <c r="I836" s="323">
        <v>0</v>
      </c>
      <c r="J836" s="324">
        <v>217.85099615518476</v>
      </c>
      <c r="K836" s="323">
        <v>21.4210060114554</v>
      </c>
      <c r="L836" s="323">
        <v>9.574803389587547</v>
      </c>
      <c r="M836" s="324">
        <v>30.995809401042948</v>
      </c>
      <c r="N836" s="323">
        <v>3.206657191258624</v>
      </c>
      <c r="O836" s="323">
        <v>32.34490389499897</v>
      </c>
      <c r="P836" s="323">
        <v>11.22754225040793</v>
      </c>
      <c r="Q836" s="323">
        <v>3.675888375403123</v>
      </c>
      <c r="R836" s="323">
        <v>35.46447947765033</v>
      </c>
      <c r="S836" s="323">
        <v>19.020281944158242</v>
      </c>
      <c r="T836" s="323">
        <v>23.016033162124245</v>
      </c>
      <c r="U836" s="323">
        <v>7.629007853002283</v>
      </c>
      <c r="V836" s="324">
        <v>135.58479414900376</v>
      </c>
      <c r="W836" s="324">
        <v>384.43159970523146</v>
      </c>
      <c r="X836" s="323">
        <v>44.35831181981334</v>
      </c>
      <c r="Y836" s="339">
        <v>428.7899115250448</v>
      </c>
    </row>
    <row r="837" spans="1:25" ht="15">
      <c r="A837" s="237">
        <v>2021</v>
      </c>
      <c r="B837" s="323" t="s">
        <v>507</v>
      </c>
      <c r="C837" s="323" t="s">
        <v>116</v>
      </c>
      <c r="D837" s="323" t="s">
        <v>126</v>
      </c>
      <c r="E837" s="323" t="s">
        <v>265</v>
      </c>
      <c r="F837" s="323" t="s">
        <v>118</v>
      </c>
      <c r="G837" s="323" t="s">
        <v>129</v>
      </c>
      <c r="H837" s="323">
        <v>27.36218947404562</v>
      </c>
      <c r="I837" s="323">
        <v>17.678484946771867</v>
      </c>
      <c r="J837" s="324">
        <v>45.04067442081749</v>
      </c>
      <c r="K837" s="323">
        <v>34.47199182581385</v>
      </c>
      <c r="L837" s="323">
        <v>7.225896075856662</v>
      </c>
      <c r="M837" s="324">
        <v>41.69788790167051</v>
      </c>
      <c r="N837" s="323">
        <v>15.276731823467694</v>
      </c>
      <c r="O837" s="323">
        <v>99.71867991739464</v>
      </c>
      <c r="P837" s="323">
        <v>20.55134059112203</v>
      </c>
      <c r="Q837" s="323">
        <v>9.519332549469876</v>
      </c>
      <c r="R837" s="323">
        <v>75.16396658272973</v>
      </c>
      <c r="S837" s="323">
        <v>60.322201591874276</v>
      </c>
      <c r="T837" s="323">
        <v>64.06592334644085</v>
      </c>
      <c r="U837" s="323">
        <v>16.3472766784092</v>
      </c>
      <c r="V837" s="324">
        <v>360.96545308090833</v>
      </c>
      <c r="W837" s="324">
        <v>447.70401540339634</v>
      </c>
      <c r="X837" s="323">
        <v>46.70755827179173</v>
      </c>
      <c r="Y837" s="339">
        <v>494.4115736751881</v>
      </c>
    </row>
    <row r="838" spans="1:25" ht="15">
      <c r="A838" s="237">
        <v>2021</v>
      </c>
      <c r="B838" s="323" t="s">
        <v>507</v>
      </c>
      <c r="C838" s="323" t="s">
        <v>116</v>
      </c>
      <c r="D838" s="323" t="s">
        <v>126</v>
      </c>
      <c r="E838" s="323" t="s">
        <v>266</v>
      </c>
      <c r="F838" s="323" t="s">
        <v>118</v>
      </c>
      <c r="G838" s="323" t="s">
        <v>130</v>
      </c>
      <c r="H838" s="323">
        <v>97.5011174008262</v>
      </c>
      <c r="I838" s="323">
        <v>0</v>
      </c>
      <c r="J838" s="324">
        <v>97.5011174008262</v>
      </c>
      <c r="K838" s="323">
        <v>31.954318072388908</v>
      </c>
      <c r="L838" s="323">
        <v>11.289366688651489</v>
      </c>
      <c r="M838" s="324">
        <v>43.2436847610404</v>
      </c>
      <c r="N838" s="323">
        <v>7.384445381438495</v>
      </c>
      <c r="O838" s="323">
        <v>81.83906629239966</v>
      </c>
      <c r="P838" s="323">
        <v>13.944965919330432</v>
      </c>
      <c r="Q838" s="323">
        <v>12.408803506531015</v>
      </c>
      <c r="R838" s="323">
        <v>53.71767074633743</v>
      </c>
      <c r="S838" s="323">
        <v>42.844830401217564</v>
      </c>
      <c r="T838" s="323">
        <v>55.85346537758545</v>
      </c>
      <c r="U838" s="323">
        <v>13.131935719774354</v>
      </c>
      <c r="V838" s="324">
        <v>281.12518334461436</v>
      </c>
      <c r="W838" s="324">
        <v>421.869985506481</v>
      </c>
      <c r="X838" s="323">
        <v>44.8496728443136</v>
      </c>
      <c r="Y838" s="339">
        <v>466.7196583507946</v>
      </c>
    </row>
    <row r="839" spans="1:25" ht="15">
      <c r="A839" s="237">
        <v>2021</v>
      </c>
      <c r="B839" s="323" t="s">
        <v>507</v>
      </c>
      <c r="C839" s="323" t="s">
        <v>116</v>
      </c>
      <c r="D839" s="323" t="s">
        <v>120</v>
      </c>
      <c r="E839" s="323" t="s">
        <v>267</v>
      </c>
      <c r="F839" s="323" t="s">
        <v>118</v>
      </c>
      <c r="G839" s="323" t="s">
        <v>131</v>
      </c>
      <c r="H839" s="323">
        <v>13.556638042336989</v>
      </c>
      <c r="I839" s="323">
        <v>0</v>
      </c>
      <c r="J839" s="324">
        <v>13.556638042336989</v>
      </c>
      <c r="K839" s="323">
        <v>3.675020923079559</v>
      </c>
      <c r="L839" s="323">
        <v>1.9488305164781692</v>
      </c>
      <c r="M839" s="324">
        <v>5.623851439557728</v>
      </c>
      <c r="N839" s="323">
        <v>2.395033242090952</v>
      </c>
      <c r="O839" s="323">
        <v>11.675501906544405</v>
      </c>
      <c r="P839" s="323">
        <v>3.9627196625434995</v>
      </c>
      <c r="Q839" s="323">
        <v>1.879020881003821</v>
      </c>
      <c r="R839" s="323">
        <v>17.95424941394347</v>
      </c>
      <c r="S839" s="323">
        <v>7.7172241909546155</v>
      </c>
      <c r="T839" s="323">
        <v>13.246763671695021</v>
      </c>
      <c r="U839" s="323">
        <v>3.3333311213083094</v>
      </c>
      <c r="V839" s="324">
        <v>62.1638440900841</v>
      </c>
      <c r="W839" s="324">
        <v>81.34433357197881</v>
      </c>
      <c r="X839" s="323">
        <v>8.451892358509129</v>
      </c>
      <c r="Y839" s="339">
        <v>89.79622593048794</v>
      </c>
    </row>
    <row r="840" spans="1:25" ht="15">
      <c r="A840" s="237">
        <v>2021</v>
      </c>
      <c r="B840" s="323" t="s">
        <v>507</v>
      </c>
      <c r="C840" s="323" t="s">
        <v>116</v>
      </c>
      <c r="D840" s="323" t="s">
        <v>126</v>
      </c>
      <c r="E840" s="323" t="s">
        <v>268</v>
      </c>
      <c r="F840" s="323" t="s">
        <v>118</v>
      </c>
      <c r="G840" s="323" t="s">
        <v>132</v>
      </c>
      <c r="H840" s="323">
        <v>48.094299071712655</v>
      </c>
      <c r="I840" s="323">
        <v>0</v>
      </c>
      <c r="J840" s="324">
        <v>48.094299071712655</v>
      </c>
      <c r="K840" s="323">
        <v>456.9096951773351</v>
      </c>
      <c r="L840" s="323">
        <v>204.8960949126741</v>
      </c>
      <c r="M840" s="324">
        <v>661.8057900900092</v>
      </c>
      <c r="N840" s="323">
        <v>25.63517237935003</v>
      </c>
      <c r="O840" s="323">
        <v>169.47917667030507</v>
      </c>
      <c r="P840" s="323">
        <v>25.92907781668654</v>
      </c>
      <c r="Q840" s="323">
        <v>14.628114239961999</v>
      </c>
      <c r="R840" s="323">
        <v>102.69752886894882</v>
      </c>
      <c r="S840" s="323">
        <v>64.73509437360099</v>
      </c>
      <c r="T840" s="323">
        <v>51.860963568993924</v>
      </c>
      <c r="U840" s="323">
        <v>25.380260428792678</v>
      </c>
      <c r="V840" s="324">
        <v>480.34538834664</v>
      </c>
      <c r="W840" s="324">
        <v>1190.2454775083618</v>
      </c>
      <c r="X840" s="323">
        <v>117.51768426448082</v>
      </c>
      <c r="Y840" s="339">
        <v>1307.7631617728425</v>
      </c>
    </row>
    <row r="841" spans="1:25" ht="15">
      <c r="A841" s="237">
        <v>2021</v>
      </c>
      <c r="B841" s="323" t="s">
        <v>507</v>
      </c>
      <c r="C841" s="323" t="s">
        <v>116</v>
      </c>
      <c r="D841" s="323" t="s">
        <v>120</v>
      </c>
      <c r="E841" s="323" t="s">
        <v>269</v>
      </c>
      <c r="F841" s="323" t="s">
        <v>118</v>
      </c>
      <c r="G841" s="323" t="s">
        <v>133</v>
      </c>
      <c r="H841" s="323">
        <v>2.6317894135532303</v>
      </c>
      <c r="I841" s="323">
        <v>0</v>
      </c>
      <c r="J841" s="324">
        <v>2.6317894135532303</v>
      </c>
      <c r="K841" s="323">
        <v>12.779664680412344</v>
      </c>
      <c r="L841" s="323">
        <v>10.348764283378937</v>
      </c>
      <c r="M841" s="324">
        <v>23.12842896379128</v>
      </c>
      <c r="N841" s="323">
        <v>6.752084419704853</v>
      </c>
      <c r="O841" s="323">
        <v>113.93313330527266</v>
      </c>
      <c r="P841" s="323">
        <v>11.912335615929246</v>
      </c>
      <c r="Q841" s="323">
        <v>5.595869599339996</v>
      </c>
      <c r="R841" s="323">
        <v>62.4108922731404</v>
      </c>
      <c r="S841" s="323">
        <v>43.097159646321074</v>
      </c>
      <c r="T841" s="323">
        <v>66.88612894868955</v>
      </c>
      <c r="U841" s="323">
        <v>12.304954429929227</v>
      </c>
      <c r="V841" s="324">
        <v>322.892558238327</v>
      </c>
      <c r="W841" s="324">
        <v>348.65277661567154</v>
      </c>
      <c r="X841" s="323">
        <v>35.18533470733598</v>
      </c>
      <c r="Y841" s="339">
        <v>383.8381113230075</v>
      </c>
    </row>
    <row r="842" spans="1:25" ht="15">
      <c r="A842" s="237">
        <v>2021</v>
      </c>
      <c r="B842" s="323" t="s">
        <v>507</v>
      </c>
      <c r="C842" s="323" t="s">
        <v>116</v>
      </c>
      <c r="D842" s="323" t="s">
        <v>126</v>
      </c>
      <c r="E842" s="323" t="s">
        <v>270</v>
      </c>
      <c r="F842" s="323" t="s">
        <v>118</v>
      </c>
      <c r="G842" s="323" t="s">
        <v>134</v>
      </c>
      <c r="H842" s="323">
        <v>39.62269749934564</v>
      </c>
      <c r="I842" s="323">
        <v>0</v>
      </c>
      <c r="J842" s="324">
        <v>39.62269749934564</v>
      </c>
      <c r="K842" s="323">
        <v>58.78502382920295</v>
      </c>
      <c r="L842" s="323">
        <v>28.862244933280472</v>
      </c>
      <c r="M842" s="324">
        <v>87.64726876248342</v>
      </c>
      <c r="N842" s="323">
        <v>23.648138196109713</v>
      </c>
      <c r="O842" s="323">
        <v>217.08608823359424</v>
      </c>
      <c r="P842" s="323">
        <v>40.871450111595415</v>
      </c>
      <c r="Q842" s="323">
        <v>38.709249616814574</v>
      </c>
      <c r="R842" s="323">
        <v>145.31204469021932</v>
      </c>
      <c r="S842" s="323">
        <v>90.30381699769644</v>
      </c>
      <c r="T842" s="323">
        <v>73.23779547021628</v>
      </c>
      <c r="U842" s="323">
        <v>32.89885211758801</v>
      </c>
      <c r="V842" s="324">
        <v>662.067435433834</v>
      </c>
      <c r="W842" s="324">
        <v>789.3374016956632</v>
      </c>
      <c r="X842" s="323">
        <v>80.08940474211803</v>
      </c>
      <c r="Y842" s="339">
        <v>869.4268064377812</v>
      </c>
    </row>
    <row r="843" spans="1:25" ht="15">
      <c r="A843" s="237">
        <v>2021</v>
      </c>
      <c r="B843" s="323" t="s">
        <v>507</v>
      </c>
      <c r="C843" s="323" t="s">
        <v>116</v>
      </c>
      <c r="D843" s="323" t="s">
        <v>126</v>
      </c>
      <c r="E843" s="323" t="s">
        <v>271</v>
      </c>
      <c r="F843" s="323" t="s">
        <v>118</v>
      </c>
      <c r="G843" s="323" t="s">
        <v>135</v>
      </c>
      <c r="H843" s="323">
        <v>21.825755051705276</v>
      </c>
      <c r="I843" s="323">
        <v>11.778144989483115</v>
      </c>
      <c r="J843" s="324">
        <v>33.60390004118839</v>
      </c>
      <c r="K843" s="323">
        <v>26.465672844041755</v>
      </c>
      <c r="L843" s="323">
        <v>8.992642354211892</v>
      </c>
      <c r="M843" s="324">
        <v>35.45831519825364</v>
      </c>
      <c r="N843" s="323">
        <v>6.7234941386394835</v>
      </c>
      <c r="O843" s="323">
        <v>56.15596629631471</v>
      </c>
      <c r="P843" s="323">
        <v>8.452156557981125</v>
      </c>
      <c r="Q843" s="323">
        <v>9.423250660667277</v>
      </c>
      <c r="R843" s="323">
        <v>31.985314986645378</v>
      </c>
      <c r="S843" s="323">
        <v>28.89718587514746</v>
      </c>
      <c r="T843" s="323">
        <v>35.41747288177318</v>
      </c>
      <c r="U843" s="323">
        <v>9.990053602567992</v>
      </c>
      <c r="V843" s="324">
        <v>187.0448949997366</v>
      </c>
      <c r="W843" s="324">
        <v>256.10711023917867</v>
      </c>
      <c r="X843" s="323">
        <v>26.944343197356712</v>
      </c>
      <c r="Y843" s="339">
        <v>283.0514534365354</v>
      </c>
    </row>
    <row r="844" spans="1:25" ht="15">
      <c r="A844" s="237">
        <v>2021</v>
      </c>
      <c r="B844" s="323" t="s">
        <v>507</v>
      </c>
      <c r="C844" s="323" t="s">
        <v>116</v>
      </c>
      <c r="D844" s="323" t="s">
        <v>126</v>
      </c>
      <c r="E844" s="323" t="s">
        <v>272</v>
      </c>
      <c r="F844" s="323" t="s">
        <v>118</v>
      </c>
      <c r="G844" s="323" t="s">
        <v>136</v>
      </c>
      <c r="H844" s="323">
        <v>143.00638725302355</v>
      </c>
      <c r="I844" s="323">
        <v>0</v>
      </c>
      <c r="J844" s="324">
        <v>143.00638725302355</v>
      </c>
      <c r="K844" s="323">
        <v>324.6361967844653</v>
      </c>
      <c r="L844" s="323">
        <v>177.15369422357594</v>
      </c>
      <c r="M844" s="324">
        <v>501.78989100804125</v>
      </c>
      <c r="N844" s="323">
        <v>19.729692380369308</v>
      </c>
      <c r="O844" s="323">
        <v>170.5292319555569</v>
      </c>
      <c r="P844" s="323">
        <v>39.29712885902214</v>
      </c>
      <c r="Q844" s="323">
        <v>23.04137765017396</v>
      </c>
      <c r="R844" s="323">
        <v>105.44159868759702</v>
      </c>
      <c r="S844" s="323">
        <v>81.40467695650528</v>
      </c>
      <c r="T844" s="323">
        <v>91.62096027411238</v>
      </c>
      <c r="U844" s="323">
        <v>29.027633271561736</v>
      </c>
      <c r="V844" s="324">
        <v>560.0923000348987</v>
      </c>
      <c r="W844" s="324">
        <v>1204.8885782959635</v>
      </c>
      <c r="X844" s="323">
        <v>122.15413493941541</v>
      </c>
      <c r="Y844" s="339">
        <v>1327.0427132353789</v>
      </c>
    </row>
    <row r="845" spans="1:25" ht="15">
      <c r="A845" s="237">
        <v>2021</v>
      </c>
      <c r="B845" s="323" t="s">
        <v>507</v>
      </c>
      <c r="C845" s="323" t="s">
        <v>116</v>
      </c>
      <c r="D845" s="323" t="s">
        <v>117</v>
      </c>
      <c r="E845" s="323" t="s">
        <v>273</v>
      </c>
      <c r="F845" s="323" t="s">
        <v>118</v>
      </c>
      <c r="G845" s="323" t="s">
        <v>137</v>
      </c>
      <c r="H845" s="323">
        <v>23.739071091593797</v>
      </c>
      <c r="I845" s="323">
        <v>0</v>
      </c>
      <c r="J845" s="324">
        <v>23.739071091593797</v>
      </c>
      <c r="K845" s="323">
        <v>3.6466214242859665</v>
      </c>
      <c r="L845" s="323">
        <v>8.130086469146312</v>
      </c>
      <c r="M845" s="324">
        <v>11.776707893432278</v>
      </c>
      <c r="N845" s="323">
        <v>0.9307918405971257</v>
      </c>
      <c r="O845" s="323">
        <v>13.807274667396463</v>
      </c>
      <c r="P845" s="323">
        <v>2.7854354150426546</v>
      </c>
      <c r="Q845" s="323">
        <v>1.7771825002587744</v>
      </c>
      <c r="R845" s="323">
        <v>9.161527314806923</v>
      </c>
      <c r="S845" s="323">
        <v>9.059742871149293</v>
      </c>
      <c r="T845" s="323">
        <v>19.708196073141384</v>
      </c>
      <c r="U845" s="323">
        <v>3.4887403297658133</v>
      </c>
      <c r="V845" s="324">
        <v>60.71889101215843</v>
      </c>
      <c r="W845" s="324">
        <v>96.23466999718451</v>
      </c>
      <c r="X845" s="323">
        <v>10.22258215306299</v>
      </c>
      <c r="Y845" s="339">
        <v>106.4572521502475</v>
      </c>
    </row>
    <row r="846" spans="1:25" ht="15">
      <c r="A846" s="237">
        <v>2021</v>
      </c>
      <c r="B846" s="323" t="s">
        <v>507</v>
      </c>
      <c r="C846" s="323" t="s">
        <v>116</v>
      </c>
      <c r="D846" s="323" t="s">
        <v>126</v>
      </c>
      <c r="E846" s="323" t="s">
        <v>274</v>
      </c>
      <c r="F846" s="323" t="s">
        <v>118</v>
      </c>
      <c r="G846" s="323" t="s">
        <v>138</v>
      </c>
      <c r="H846" s="323">
        <v>19.3150268710839</v>
      </c>
      <c r="I846" s="323">
        <v>11.447267277828136</v>
      </c>
      <c r="J846" s="324">
        <v>30.762294148912037</v>
      </c>
      <c r="K846" s="323">
        <v>1418.1429234332988</v>
      </c>
      <c r="L846" s="323">
        <v>411.3792129190108</v>
      </c>
      <c r="M846" s="324">
        <v>1829.5221363523096</v>
      </c>
      <c r="N846" s="323">
        <v>61.99998138525415</v>
      </c>
      <c r="O846" s="323">
        <v>672.8280854474712</v>
      </c>
      <c r="P846" s="323">
        <v>65.8846747485254</v>
      </c>
      <c r="Q846" s="323">
        <v>76.09011535479792</v>
      </c>
      <c r="R846" s="323">
        <v>230.95305557531918</v>
      </c>
      <c r="S846" s="323">
        <v>232.5354412739272</v>
      </c>
      <c r="T846" s="323">
        <v>294.5773779249554</v>
      </c>
      <c r="U846" s="323">
        <v>56.7455195291361</v>
      </c>
      <c r="V846" s="324">
        <v>1691.6142512393865</v>
      </c>
      <c r="W846" s="324">
        <v>3551.898681740608</v>
      </c>
      <c r="X846" s="323">
        <v>349.9301281119074</v>
      </c>
      <c r="Y846" s="339">
        <v>3901.8288098525154</v>
      </c>
    </row>
    <row r="847" spans="1:25" ht="15">
      <c r="A847" s="237">
        <v>2021</v>
      </c>
      <c r="B847" s="323" t="s">
        <v>507</v>
      </c>
      <c r="C847" s="323" t="s">
        <v>116</v>
      </c>
      <c r="D847" s="323" t="s">
        <v>120</v>
      </c>
      <c r="E847" s="323" t="s">
        <v>275</v>
      </c>
      <c r="F847" s="323" t="s">
        <v>118</v>
      </c>
      <c r="G847" s="323" t="s">
        <v>139</v>
      </c>
      <c r="H847" s="323">
        <v>3.772927624318364</v>
      </c>
      <c r="I847" s="323">
        <v>8.493172706337052</v>
      </c>
      <c r="J847" s="324">
        <v>12.266100330655416</v>
      </c>
      <c r="K847" s="323">
        <v>22.879499054701917</v>
      </c>
      <c r="L847" s="323">
        <v>29.751621081165254</v>
      </c>
      <c r="M847" s="324">
        <v>52.63112013586717</v>
      </c>
      <c r="N847" s="323">
        <v>15.019609730535421</v>
      </c>
      <c r="O847" s="323">
        <v>165.9742683601397</v>
      </c>
      <c r="P847" s="323">
        <v>30.81797034897919</v>
      </c>
      <c r="Q847" s="323">
        <v>18.56450780458527</v>
      </c>
      <c r="R847" s="323">
        <v>132.89281314610565</v>
      </c>
      <c r="S847" s="323">
        <v>117.39408459613908</v>
      </c>
      <c r="T847" s="323">
        <v>215.36433598580743</v>
      </c>
      <c r="U847" s="323">
        <v>41.023308149720364</v>
      </c>
      <c r="V847" s="324">
        <v>737.0508981220121</v>
      </c>
      <c r="W847" s="324">
        <v>801.9481185885346</v>
      </c>
      <c r="X847" s="323">
        <v>80.50954013087072</v>
      </c>
      <c r="Y847" s="339">
        <v>882.4576587194053</v>
      </c>
    </row>
    <row r="848" spans="1:25" ht="15">
      <c r="A848" s="237">
        <v>2021</v>
      </c>
      <c r="B848" s="323" t="s">
        <v>507</v>
      </c>
      <c r="C848" s="323" t="s">
        <v>116</v>
      </c>
      <c r="D848" s="323" t="s">
        <v>123</v>
      </c>
      <c r="E848" s="323" t="s">
        <v>276</v>
      </c>
      <c r="F848" s="323" t="s">
        <v>118</v>
      </c>
      <c r="G848" s="323" t="s">
        <v>140</v>
      </c>
      <c r="H848" s="323">
        <v>4.769168697916363</v>
      </c>
      <c r="I848" s="323">
        <v>0</v>
      </c>
      <c r="J848" s="324">
        <v>4.769168697916363</v>
      </c>
      <c r="K848" s="323">
        <v>2.0290387060873156</v>
      </c>
      <c r="L848" s="323">
        <v>2.5105491915378133</v>
      </c>
      <c r="M848" s="324">
        <v>4.539587897625129</v>
      </c>
      <c r="N848" s="323">
        <v>1.0308375829983676</v>
      </c>
      <c r="O848" s="323">
        <v>12.919387249263712</v>
      </c>
      <c r="P848" s="323">
        <v>2.8506792875040308</v>
      </c>
      <c r="Q848" s="323">
        <v>1.2446775859665682</v>
      </c>
      <c r="R848" s="323">
        <v>10.29327432421067</v>
      </c>
      <c r="S848" s="323">
        <v>7.003658855890995</v>
      </c>
      <c r="T848" s="323">
        <v>17.442936909599187</v>
      </c>
      <c r="U848" s="323">
        <v>3.550390303079718</v>
      </c>
      <c r="V848" s="324">
        <v>56.33584209851325</v>
      </c>
      <c r="W848" s="324">
        <v>65.64459869405474</v>
      </c>
      <c r="X848" s="323">
        <v>6.665954788149125</v>
      </c>
      <c r="Y848" s="339">
        <v>72.31055348220386</v>
      </c>
    </row>
    <row r="849" spans="1:25" ht="15">
      <c r="A849" s="237">
        <v>2021</v>
      </c>
      <c r="B849" s="323" t="s">
        <v>507</v>
      </c>
      <c r="C849" s="323" t="s">
        <v>116</v>
      </c>
      <c r="D849" s="323" t="s">
        <v>123</v>
      </c>
      <c r="E849" s="323" t="s">
        <v>277</v>
      </c>
      <c r="F849" s="323" t="s">
        <v>118</v>
      </c>
      <c r="G849" s="323" t="s">
        <v>141</v>
      </c>
      <c r="H849" s="323">
        <v>3.6858481084549486</v>
      </c>
      <c r="I849" s="323">
        <v>1.9471020419662555</v>
      </c>
      <c r="J849" s="324">
        <v>5.632950150421204</v>
      </c>
      <c r="K849" s="323">
        <v>3.8720431070607377</v>
      </c>
      <c r="L849" s="323">
        <v>5.383065189223214</v>
      </c>
      <c r="M849" s="324">
        <v>9.255108296283952</v>
      </c>
      <c r="N849" s="323">
        <v>10.280092519364112</v>
      </c>
      <c r="O849" s="323">
        <v>19.771385918226215</v>
      </c>
      <c r="P849" s="323">
        <v>4.602529350387519</v>
      </c>
      <c r="Q849" s="323">
        <v>2.081013142126334</v>
      </c>
      <c r="R849" s="323">
        <v>12.773049798439303</v>
      </c>
      <c r="S849" s="323">
        <v>13.095412795078289</v>
      </c>
      <c r="T849" s="323">
        <v>22.952567313338413</v>
      </c>
      <c r="U849" s="323">
        <v>4.984194032655818</v>
      </c>
      <c r="V849" s="324">
        <v>90.540244869616</v>
      </c>
      <c r="W849" s="324">
        <v>105.42830331632116</v>
      </c>
      <c r="X849" s="323">
        <v>10.938403397029779</v>
      </c>
      <c r="Y849" s="339">
        <v>116.36670671335094</v>
      </c>
    </row>
    <row r="850" spans="1:25" ht="15">
      <c r="A850" s="237">
        <v>2021</v>
      </c>
      <c r="B850" s="323" t="s">
        <v>507</v>
      </c>
      <c r="C850" s="323" t="s">
        <v>116</v>
      </c>
      <c r="D850" s="323" t="s">
        <v>120</v>
      </c>
      <c r="E850" s="323" t="s">
        <v>278</v>
      </c>
      <c r="F850" s="323" t="s">
        <v>118</v>
      </c>
      <c r="G850" s="323" t="s">
        <v>142</v>
      </c>
      <c r="H850" s="323">
        <v>6.868850913081515</v>
      </c>
      <c r="I850" s="323">
        <v>3.6285689887642323</v>
      </c>
      <c r="J850" s="324">
        <v>10.497419901845747</v>
      </c>
      <c r="K850" s="323">
        <v>6.268133865030284</v>
      </c>
      <c r="L850" s="323">
        <v>9.240481645756697</v>
      </c>
      <c r="M850" s="324">
        <v>15.508615510786981</v>
      </c>
      <c r="N850" s="323">
        <v>26.52767019636586</v>
      </c>
      <c r="O850" s="323">
        <v>43.20174131610073</v>
      </c>
      <c r="P850" s="323">
        <v>6.485830643320655</v>
      </c>
      <c r="Q850" s="323">
        <v>3.598827332069344</v>
      </c>
      <c r="R850" s="323">
        <v>25.57686643679462</v>
      </c>
      <c r="S850" s="323">
        <v>27.375971488920328</v>
      </c>
      <c r="T850" s="323">
        <v>31.130877154938965</v>
      </c>
      <c r="U850" s="323">
        <v>7.779935422326298</v>
      </c>
      <c r="V850" s="324">
        <v>171.67771999083678</v>
      </c>
      <c r="W850" s="324">
        <v>197.68375540346952</v>
      </c>
      <c r="X850" s="323">
        <v>20.76962781974345</v>
      </c>
      <c r="Y850" s="339">
        <v>218.45338322321297</v>
      </c>
    </row>
    <row r="851" spans="1:25" ht="15">
      <c r="A851" s="237">
        <v>2021</v>
      </c>
      <c r="B851" s="323" t="s">
        <v>507</v>
      </c>
      <c r="C851" s="323" t="s">
        <v>116</v>
      </c>
      <c r="D851" s="323" t="s">
        <v>126</v>
      </c>
      <c r="E851" s="323" t="s">
        <v>279</v>
      </c>
      <c r="F851" s="323" t="s">
        <v>118</v>
      </c>
      <c r="G851" s="323" t="s">
        <v>143</v>
      </c>
      <c r="H851" s="323">
        <v>91.17581100942195</v>
      </c>
      <c r="I851" s="323">
        <v>0</v>
      </c>
      <c r="J851" s="324">
        <v>91.17581100942195</v>
      </c>
      <c r="K851" s="323">
        <v>12.443128266202411</v>
      </c>
      <c r="L851" s="323">
        <v>5.4909904413378445</v>
      </c>
      <c r="M851" s="324">
        <v>17.934118707540257</v>
      </c>
      <c r="N851" s="323">
        <v>2.603366385233827</v>
      </c>
      <c r="O851" s="323">
        <v>29.95423935691236</v>
      </c>
      <c r="P851" s="323">
        <v>7.615137775757448</v>
      </c>
      <c r="Q851" s="323">
        <v>3.644753054022094</v>
      </c>
      <c r="R851" s="323">
        <v>34.7799504159723</v>
      </c>
      <c r="S851" s="323">
        <v>19.11899908518177</v>
      </c>
      <c r="T851" s="323">
        <v>33.885710723405154</v>
      </c>
      <c r="U851" s="323">
        <v>8.878902011451002</v>
      </c>
      <c r="V851" s="324">
        <v>140.48105880793597</v>
      </c>
      <c r="W851" s="324">
        <v>249.59098852489817</v>
      </c>
      <c r="X851" s="323">
        <v>27.349088348152268</v>
      </c>
      <c r="Y851" s="339">
        <v>276.94007687305043</v>
      </c>
    </row>
    <row r="852" spans="1:25" ht="15">
      <c r="A852" s="237">
        <v>2021</v>
      </c>
      <c r="B852" s="323" t="s">
        <v>507</v>
      </c>
      <c r="C852" s="323" t="s">
        <v>116</v>
      </c>
      <c r="D852" s="323" t="s">
        <v>117</v>
      </c>
      <c r="E852" s="323" t="s">
        <v>280</v>
      </c>
      <c r="F852" s="323" t="s">
        <v>118</v>
      </c>
      <c r="G852" s="323" t="s">
        <v>144</v>
      </c>
      <c r="H852" s="323">
        <v>122.7238595182739</v>
      </c>
      <c r="I852" s="323">
        <v>101.38843033820305</v>
      </c>
      <c r="J852" s="324">
        <v>224.11228985647693</v>
      </c>
      <c r="K852" s="323">
        <v>147.11600584117798</v>
      </c>
      <c r="L852" s="323">
        <v>156.98233426871874</v>
      </c>
      <c r="M852" s="324">
        <v>304.09834010989675</v>
      </c>
      <c r="N852" s="323">
        <v>33.92663018130753</v>
      </c>
      <c r="O852" s="323">
        <v>55.266650625885276</v>
      </c>
      <c r="P852" s="323">
        <v>16.928565596887147</v>
      </c>
      <c r="Q852" s="323">
        <v>12.149192060359999</v>
      </c>
      <c r="R852" s="323">
        <v>45.18143229791898</v>
      </c>
      <c r="S852" s="323">
        <v>43.399115139540385</v>
      </c>
      <c r="T852" s="323">
        <v>70.7704994994497</v>
      </c>
      <c r="U852" s="323">
        <v>15.885255660444031</v>
      </c>
      <c r="V852" s="324">
        <v>293.50734106179306</v>
      </c>
      <c r="W852" s="324">
        <v>821.7179710281669</v>
      </c>
      <c r="X852" s="323">
        <v>90.90703270415402</v>
      </c>
      <c r="Y852" s="339">
        <v>912.6250037323209</v>
      </c>
    </row>
    <row r="853" spans="1:25" ht="15">
      <c r="A853" s="237">
        <v>2021</v>
      </c>
      <c r="B853" s="323" t="s">
        <v>507</v>
      </c>
      <c r="C853" s="323" t="s">
        <v>145</v>
      </c>
      <c r="D853" s="323" t="s">
        <v>146</v>
      </c>
      <c r="E853" s="323" t="s">
        <v>281</v>
      </c>
      <c r="F853" s="323" t="s">
        <v>147</v>
      </c>
      <c r="G853" s="323" t="s">
        <v>148</v>
      </c>
      <c r="H853" s="323">
        <v>7.903446806711247</v>
      </c>
      <c r="I853" s="323">
        <v>14.87889564461641</v>
      </c>
      <c r="J853" s="324">
        <v>22.782342451327658</v>
      </c>
      <c r="K853" s="323">
        <v>133.25953145920747</v>
      </c>
      <c r="L853" s="323">
        <v>112.8720690286439</v>
      </c>
      <c r="M853" s="324">
        <v>246.13160048785136</v>
      </c>
      <c r="N853" s="323">
        <v>11.419995583423555</v>
      </c>
      <c r="O853" s="323">
        <v>65.51617091915016</v>
      </c>
      <c r="P853" s="323">
        <v>10.813987068643092</v>
      </c>
      <c r="Q853" s="323">
        <v>7.66929355255992</v>
      </c>
      <c r="R853" s="323">
        <v>34.645242546269294</v>
      </c>
      <c r="S853" s="323">
        <v>38.469811154209324</v>
      </c>
      <c r="T853" s="323">
        <v>51.74937456366513</v>
      </c>
      <c r="U853" s="323">
        <v>12.959948339859615</v>
      </c>
      <c r="V853" s="324">
        <v>233.2438237277801</v>
      </c>
      <c r="W853" s="324">
        <v>502.15776666695916</v>
      </c>
      <c r="X853" s="323">
        <v>50.28728442786971</v>
      </c>
      <c r="Y853" s="339">
        <v>552.4450510948288</v>
      </c>
    </row>
    <row r="854" spans="1:25" ht="15">
      <c r="A854" s="237">
        <v>2021</v>
      </c>
      <c r="B854" s="323" t="s">
        <v>507</v>
      </c>
      <c r="C854" s="323" t="s">
        <v>145</v>
      </c>
      <c r="D854" s="323" t="s">
        <v>149</v>
      </c>
      <c r="E854" s="323" t="s">
        <v>282</v>
      </c>
      <c r="F854" s="323" t="s">
        <v>147</v>
      </c>
      <c r="G854" s="323" t="s">
        <v>150</v>
      </c>
      <c r="H854" s="323">
        <v>64.14238681812375</v>
      </c>
      <c r="I854" s="323">
        <v>33.88416953015386</v>
      </c>
      <c r="J854" s="324">
        <v>98.02655634827761</v>
      </c>
      <c r="K854" s="323">
        <v>84.21662351977277</v>
      </c>
      <c r="L854" s="323">
        <v>38.107125902629456</v>
      </c>
      <c r="M854" s="324">
        <v>122.32374942240222</v>
      </c>
      <c r="N854" s="323">
        <v>8.085996480343812</v>
      </c>
      <c r="O854" s="323">
        <v>79.44159378587153</v>
      </c>
      <c r="P854" s="323">
        <v>15.549774045606446</v>
      </c>
      <c r="Q854" s="323">
        <v>19.205616388271554</v>
      </c>
      <c r="R854" s="323">
        <v>44.38506944763008</v>
      </c>
      <c r="S854" s="323">
        <v>46.812106056787826</v>
      </c>
      <c r="T854" s="323">
        <v>78.76560753197695</v>
      </c>
      <c r="U854" s="323">
        <v>15.779580958709706</v>
      </c>
      <c r="V854" s="324">
        <v>308.0253446951979</v>
      </c>
      <c r="W854" s="324">
        <v>528.3756504658777</v>
      </c>
      <c r="X854" s="323">
        <v>56.21002293810902</v>
      </c>
      <c r="Y854" s="339">
        <v>584.5856734039867</v>
      </c>
    </row>
    <row r="855" spans="1:25" ht="15">
      <c r="A855" s="237">
        <v>2021</v>
      </c>
      <c r="B855" s="323" t="s">
        <v>507</v>
      </c>
      <c r="C855" s="323" t="s">
        <v>145</v>
      </c>
      <c r="D855" s="323" t="s">
        <v>146</v>
      </c>
      <c r="E855" s="323" t="s">
        <v>283</v>
      </c>
      <c r="F855" s="323" t="s">
        <v>147</v>
      </c>
      <c r="G855" s="323" t="s">
        <v>151</v>
      </c>
      <c r="H855" s="323">
        <v>4.613447163812439</v>
      </c>
      <c r="I855" s="323">
        <v>2.7051746071432023</v>
      </c>
      <c r="J855" s="324">
        <v>7.318621770955641</v>
      </c>
      <c r="K855" s="323">
        <v>3.5268022493948417</v>
      </c>
      <c r="L855" s="323">
        <v>0.45913719948588677</v>
      </c>
      <c r="M855" s="324">
        <v>3.9859394488807283</v>
      </c>
      <c r="N855" s="323">
        <v>2.6739265885391004</v>
      </c>
      <c r="O855" s="323">
        <v>8.728488409434254</v>
      </c>
      <c r="P855" s="323">
        <v>2.1630466696047947</v>
      </c>
      <c r="Q855" s="323">
        <v>1.168129190015121</v>
      </c>
      <c r="R855" s="323">
        <v>7.245245113778076</v>
      </c>
      <c r="S855" s="323">
        <v>7.664763007548754</v>
      </c>
      <c r="T855" s="323">
        <v>10.320211566431453</v>
      </c>
      <c r="U855" s="323">
        <v>2.7114562903843415</v>
      </c>
      <c r="V855" s="324">
        <v>42.67526683573589</v>
      </c>
      <c r="W855" s="324">
        <v>53.979828055572256</v>
      </c>
      <c r="X855" s="323">
        <v>5.711838220474015</v>
      </c>
      <c r="Y855" s="339">
        <v>59.69166627604627</v>
      </c>
    </row>
    <row r="856" spans="1:25" ht="15">
      <c r="A856" s="237">
        <v>2021</v>
      </c>
      <c r="B856" s="323" t="s">
        <v>507</v>
      </c>
      <c r="C856" s="323" t="s">
        <v>145</v>
      </c>
      <c r="D856" s="323" t="s">
        <v>149</v>
      </c>
      <c r="E856" s="323" t="s">
        <v>284</v>
      </c>
      <c r="F856" s="323" t="s">
        <v>147</v>
      </c>
      <c r="G856" s="323" t="s">
        <v>152</v>
      </c>
      <c r="H856" s="323">
        <v>77.44418426125509</v>
      </c>
      <c r="I856" s="323">
        <v>0</v>
      </c>
      <c r="J856" s="324">
        <v>77.44418426125509</v>
      </c>
      <c r="K856" s="323">
        <v>10.910488949434875</v>
      </c>
      <c r="L856" s="323">
        <v>1.5636383588566274</v>
      </c>
      <c r="M856" s="324">
        <v>12.474127308291502</v>
      </c>
      <c r="N856" s="323">
        <v>1.8046604841571248</v>
      </c>
      <c r="O856" s="323">
        <v>18.72509424717936</v>
      </c>
      <c r="P856" s="323">
        <v>3.7856026803022096</v>
      </c>
      <c r="Q856" s="323">
        <v>1.9133947385061025</v>
      </c>
      <c r="R856" s="323">
        <v>11.361385009637019</v>
      </c>
      <c r="S856" s="323">
        <v>13.510824859162566</v>
      </c>
      <c r="T856" s="323">
        <v>17.578442262675004</v>
      </c>
      <c r="U856" s="323">
        <v>3.8379197553748168</v>
      </c>
      <c r="V856" s="324">
        <v>72.5173240369942</v>
      </c>
      <c r="W856" s="324">
        <v>162.43563560654079</v>
      </c>
      <c r="X856" s="323">
        <v>18.392579366603808</v>
      </c>
      <c r="Y856" s="339">
        <v>180.82821497314458</v>
      </c>
    </row>
    <row r="857" spans="1:25" ht="15">
      <c r="A857" s="237">
        <v>2021</v>
      </c>
      <c r="B857" s="323" t="s">
        <v>507</v>
      </c>
      <c r="C857" s="323" t="s">
        <v>145</v>
      </c>
      <c r="D857" s="323" t="s">
        <v>153</v>
      </c>
      <c r="E857" s="323" t="s">
        <v>285</v>
      </c>
      <c r="F857" s="323" t="s">
        <v>147</v>
      </c>
      <c r="G857" s="323" t="s">
        <v>154</v>
      </c>
      <c r="H857" s="323">
        <v>88.09326952134599</v>
      </c>
      <c r="I857" s="323">
        <v>0</v>
      </c>
      <c r="J857" s="324">
        <v>88.09326952134599</v>
      </c>
      <c r="K857" s="323">
        <v>10.351685170801206</v>
      </c>
      <c r="L857" s="323">
        <v>4.938466963415185</v>
      </c>
      <c r="M857" s="324">
        <v>15.290152134216392</v>
      </c>
      <c r="N857" s="323">
        <v>2.3646960001936055</v>
      </c>
      <c r="O857" s="323">
        <v>22.70273285422183</v>
      </c>
      <c r="P857" s="323">
        <v>6.087510438441096</v>
      </c>
      <c r="Q857" s="323">
        <v>5.306807123205983</v>
      </c>
      <c r="R857" s="323">
        <v>16.3200930716895</v>
      </c>
      <c r="S857" s="323">
        <v>16.261229258001514</v>
      </c>
      <c r="T857" s="323">
        <v>29.169794645650395</v>
      </c>
      <c r="U857" s="323">
        <v>5.989965310277935</v>
      </c>
      <c r="V857" s="324">
        <v>104.20282870168185</v>
      </c>
      <c r="W857" s="324">
        <v>207.58625035724424</v>
      </c>
      <c r="X857" s="323">
        <v>23.143895056671315</v>
      </c>
      <c r="Y857" s="339">
        <v>230.73014541391555</v>
      </c>
    </row>
    <row r="858" spans="1:25" ht="15">
      <c r="A858" s="237">
        <v>2021</v>
      </c>
      <c r="B858" s="323" t="s">
        <v>507</v>
      </c>
      <c r="C858" s="323" t="s">
        <v>145</v>
      </c>
      <c r="D858" s="323" t="s">
        <v>155</v>
      </c>
      <c r="E858" s="323" t="s">
        <v>286</v>
      </c>
      <c r="F858" s="323" t="s">
        <v>147</v>
      </c>
      <c r="G858" s="323" t="s">
        <v>156</v>
      </c>
      <c r="H858" s="323">
        <v>16.188314285243138</v>
      </c>
      <c r="I858" s="323">
        <v>0</v>
      </c>
      <c r="J858" s="324">
        <v>16.188314285243138</v>
      </c>
      <c r="K858" s="323">
        <v>3.4729607543758076</v>
      </c>
      <c r="L858" s="323">
        <v>1.0002531282136435</v>
      </c>
      <c r="M858" s="324">
        <v>4.473213882589452</v>
      </c>
      <c r="N858" s="323">
        <v>0.8260334614639308</v>
      </c>
      <c r="O858" s="323">
        <v>6.411822374440539</v>
      </c>
      <c r="P858" s="323">
        <v>1.9616482165474647</v>
      </c>
      <c r="Q858" s="323">
        <v>1.4628206274371358</v>
      </c>
      <c r="R858" s="323">
        <v>6.883213886798402</v>
      </c>
      <c r="S858" s="323">
        <v>4.979409417209006</v>
      </c>
      <c r="T858" s="323">
        <v>12.051125606673633</v>
      </c>
      <c r="U858" s="323">
        <v>2.2037774118475477</v>
      </c>
      <c r="V858" s="324">
        <v>36.77985100241766</v>
      </c>
      <c r="W858" s="324">
        <v>57.441379170250244</v>
      </c>
      <c r="X858" s="323">
        <v>6.154194654784191</v>
      </c>
      <c r="Y858" s="339">
        <v>63.595573825034435</v>
      </c>
    </row>
    <row r="859" spans="1:25" ht="15">
      <c r="A859" s="237">
        <v>2021</v>
      </c>
      <c r="B859" s="323" t="s">
        <v>507</v>
      </c>
      <c r="C859" s="323" t="s">
        <v>145</v>
      </c>
      <c r="D859" s="323" t="s">
        <v>149</v>
      </c>
      <c r="E859" s="323" t="s">
        <v>287</v>
      </c>
      <c r="F859" s="323" t="s">
        <v>147</v>
      </c>
      <c r="G859" s="323" t="s">
        <v>157</v>
      </c>
      <c r="H859" s="323">
        <v>75.17055176427064</v>
      </c>
      <c r="I859" s="323">
        <v>0</v>
      </c>
      <c r="J859" s="324">
        <v>75.17055176427064</v>
      </c>
      <c r="K859" s="323">
        <v>16.683188821650244</v>
      </c>
      <c r="L859" s="323">
        <v>4.81872677600438</v>
      </c>
      <c r="M859" s="324">
        <v>21.501915597654623</v>
      </c>
      <c r="N859" s="323">
        <v>5.095275484212348</v>
      </c>
      <c r="O859" s="323">
        <v>58.79537118479402</v>
      </c>
      <c r="P859" s="323">
        <v>8.581777684964063</v>
      </c>
      <c r="Q859" s="323">
        <v>10.655771123729247</v>
      </c>
      <c r="R859" s="323">
        <v>25.59368118403375</v>
      </c>
      <c r="S859" s="323">
        <v>33.285947335938644</v>
      </c>
      <c r="T859" s="323">
        <v>61.14606741921208</v>
      </c>
      <c r="U859" s="323">
        <v>9.101767937871099</v>
      </c>
      <c r="V859" s="324">
        <v>212.25565935475524</v>
      </c>
      <c r="W859" s="324">
        <v>308.9281267166805</v>
      </c>
      <c r="X859" s="323">
        <v>33.05000037546846</v>
      </c>
      <c r="Y859" s="339">
        <v>341.97812709214895</v>
      </c>
    </row>
    <row r="860" spans="1:25" ht="15">
      <c r="A860" s="237">
        <v>2021</v>
      </c>
      <c r="B860" s="323" t="s">
        <v>507</v>
      </c>
      <c r="C860" s="323" t="s">
        <v>145</v>
      </c>
      <c r="D860" s="323" t="s">
        <v>153</v>
      </c>
      <c r="E860" s="323" t="s">
        <v>288</v>
      </c>
      <c r="F860" s="323" t="s">
        <v>147</v>
      </c>
      <c r="G860" s="323" t="s">
        <v>158</v>
      </c>
      <c r="H860" s="323">
        <v>86.64069177669207</v>
      </c>
      <c r="I860" s="323">
        <v>0</v>
      </c>
      <c r="J860" s="324">
        <v>86.64069177669207</v>
      </c>
      <c r="K860" s="323">
        <v>14.7117528185749</v>
      </c>
      <c r="L860" s="323">
        <v>4.646336075041811</v>
      </c>
      <c r="M860" s="324">
        <v>19.35808889361671</v>
      </c>
      <c r="N860" s="323">
        <v>3.8510166405724116</v>
      </c>
      <c r="O860" s="323">
        <v>27.113366448899537</v>
      </c>
      <c r="P860" s="323">
        <v>8.626124186076886</v>
      </c>
      <c r="Q860" s="323">
        <v>6.636230507661714</v>
      </c>
      <c r="R860" s="323">
        <v>23.62922576963431</v>
      </c>
      <c r="S860" s="323">
        <v>24.928013103159486</v>
      </c>
      <c r="T860" s="323">
        <v>41.687939657999586</v>
      </c>
      <c r="U860" s="323">
        <v>10.598381056200159</v>
      </c>
      <c r="V860" s="324">
        <v>147.0702973702041</v>
      </c>
      <c r="W860" s="324">
        <v>253.06907804051286</v>
      </c>
      <c r="X860" s="323">
        <v>27.584671920894216</v>
      </c>
      <c r="Y860" s="339">
        <v>280.6537499614071</v>
      </c>
    </row>
    <row r="861" spans="1:25" ht="15">
      <c r="A861" s="237">
        <v>2021</v>
      </c>
      <c r="B861" s="323" t="s">
        <v>507</v>
      </c>
      <c r="C861" s="323" t="s">
        <v>145</v>
      </c>
      <c r="D861" s="323" t="s">
        <v>146</v>
      </c>
      <c r="E861" s="323" t="s">
        <v>289</v>
      </c>
      <c r="F861" s="323" t="s">
        <v>147</v>
      </c>
      <c r="G861" s="323" t="s">
        <v>159</v>
      </c>
      <c r="H861" s="323">
        <v>41.92139041323716</v>
      </c>
      <c r="I861" s="323">
        <v>41.535344618568764</v>
      </c>
      <c r="J861" s="324">
        <v>83.45673503180592</v>
      </c>
      <c r="K861" s="323">
        <v>14.275177933175682</v>
      </c>
      <c r="L861" s="323">
        <v>9.241178796930178</v>
      </c>
      <c r="M861" s="324">
        <v>23.516356730105862</v>
      </c>
      <c r="N861" s="323">
        <v>5.526948140927402</v>
      </c>
      <c r="O861" s="323">
        <v>41.42229190864837</v>
      </c>
      <c r="P861" s="323">
        <v>10.207323453821784</v>
      </c>
      <c r="Q861" s="323">
        <v>7.621921343140512</v>
      </c>
      <c r="R861" s="323">
        <v>30.451326211262973</v>
      </c>
      <c r="S861" s="323">
        <v>29.79431953615962</v>
      </c>
      <c r="T861" s="323">
        <v>42.29817389944231</v>
      </c>
      <c r="U861" s="323">
        <v>12.460604019411354</v>
      </c>
      <c r="V861" s="324">
        <v>179.78290851281434</v>
      </c>
      <c r="W861" s="324">
        <v>286.75600027472615</v>
      </c>
      <c r="X861" s="323">
        <v>32.3586807184351</v>
      </c>
      <c r="Y861" s="339">
        <v>319.11468099316124</v>
      </c>
    </row>
    <row r="862" spans="1:25" ht="15">
      <c r="A862" s="237">
        <v>2021</v>
      </c>
      <c r="B862" s="323" t="s">
        <v>507</v>
      </c>
      <c r="C862" s="323" t="s">
        <v>145</v>
      </c>
      <c r="D862" s="323" t="s">
        <v>149</v>
      </c>
      <c r="E862" s="323" t="s">
        <v>290</v>
      </c>
      <c r="F862" s="323" t="s">
        <v>147</v>
      </c>
      <c r="G862" s="323" t="s">
        <v>160</v>
      </c>
      <c r="H862" s="323">
        <v>15.068363668858714</v>
      </c>
      <c r="I862" s="323">
        <v>0</v>
      </c>
      <c r="J862" s="324">
        <v>15.068363668858714</v>
      </c>
      <c r="K862" s="323">
        <v>3.47459770734297</v>
      </c>
      <c r="L862" s="323">
        <v>1.2840431274682234</v>
      </c>
      <c r="M862" s="324">
        <v>4.758640834811193</v>
      </c>
      <c r="N862" s="323">
        <v>1.5429082735808433</v>
      </c>
      <c r="O862" s="323">
        <v>9.622790262444605</v>
      </c>
      <c r="P862" s="323">
        <v>2.0309289178219365</v>
      </c>
      <c r="Q862" s="323">
        <v>1.0472348273195204</v>
      </c>
      <c r="R862" s="323">
        <v>6.716109176388889</v>
      </c>
      <c r="S862" s="323">
        <v>6.4980573873964405</v>
      </c>
      <c r="T862" s="323">
        <v>11.414141048275154</v>
      </c>
      <c r="U862" s="323">
        <v>2.3622339977376083</v>
      </c>
      <c r="V862" s="324">
        <v>41.234403890965</v>
      </c>
      <c r="W862" s="324">
        <v>61.06140839463491</v>
      </c>
      <c r="X862" s="323">
        <v>6.525993854518066</v>
      </c>
      <c r="Y862" s="339">
        <v>67.58740224915297</v>
      </c>
    </row>
    <row r="863" spans="1:25" ht="15">
      <c r="A863" s="237">
        <v>2021</v>
      </c>
      <c r="B863" s="323" t="s">
        <v>507</v>
      </c>
      <c r="C863" s="323" t="s">
        <v>145</v>
      </c>
      <c r="D863" s="323" t="s">
        <v>149</v>
      </c>
      <c r="E863" s="323" t="s">
        <v>291</v>
      </c>
      <c r="F863" s="323" t="s">
        <v>147</v>
      </c>
      <c r="G863" s="323" t="s">
        <v>161</v>
      </c>
      <c r="H863" s="323">
        <v>61.13336187525837</v>
      </c>
      <c r="I863" s="323">
        <v>0</v>
      </c>
      <c r="J863" s="324">
        <v>61.13336187525837</v>
      </c>
      <c r="K863" s="323">
        <v>13.133432210710906</v>
      </c>
      <c r="L863" s="323">
        <v>2.6470922892728694</v>
      </c>
      <c r="M863" s="324">
        <v>15.780524499983775</v>
      </c>
      <c r="N863" s="323">
        <v>3.287586135504643</v>
      </c>
      <c r="O863" s="323">
        <v>43.933639054247976</v>
      </c>
      <c r="P863" s="323">
        <v>4.836076761300396</v>
      </c>
      <c r="Q863" s="323">
        <v>4.565154518250349</v>
      </c>
      <c r="R863" s="323">
        <v>19.817067011089957</v>
      </c>
      <c r="S863" s="323">
        <v>18.94700471106384</v>
      </c>
      <c r="T863" s="323">
        <v>22.57423803095927</v>
      </c>
      <c r="U863" s="323">
        <v>5.693232901450209</v>
      </c>
      <c r="V863" s="324">
        <v>123.65399912386664</v>
      </c>
      <c r="W863" s="324">
        <v>200.5678854991088</v>
      </c>
      <c r="X863" s="323">
        <v>21.86237121204199</v>
      </c>
      <c r="Y863" s="339">
        <v>222.43025671115078</v>
      </c>
    </row>
    <row r="864" spans="1:25" ht="15">
      <c r="A864" s="237">
        <v>2021</v>
      </c>
      <c r="B864" s="323" t="s">
        <v>507</v>
      </c>
      <c r="C864" s="323" t="s">
        <v>145</v>
      </c>
      <c r="D864" s="323" t="s">
        <v>155</v>
      </c>
      <c r="E864" s="323" t="s">
        <v>292</v>
      </c>
      <c r="F864" s="323" t="s">
        <v>147</v>
      </c>
      <c r="G864" s="323" t="s">
        <v>162</v>
      </c>
      <c r="H864" s="323">
        <v>217.84342737429378</v>
      </c>
      <c r="I864" s="323">
        <v>0</v>
      </c>
      <c r="J864" s="324">
        <v>217.84342737429378</v>
      </c>
      <c r="K864" s="323">
        <v>18.412615155708956</v>
      </c>
      <c r="L864" s="323">
        <v>11.0108564120814</v>
      </c>
      <c r="M864" s="324">
        <v>29.423471567790358</v>
      </c>
      <c r="N864" s="323">
        <v>3.327558705156668</v>
      </c>
      <c r="O864" s="323">
        <v>35.38860621739767</v>
      </c>
      <c r="P864" s="323">
        <v>7.010387008828657</v>
      </c>
      <c r="Q864" s="323">
        <v>4.699807706512014</v>
      </c>
      <c r="R864" s="323">
        <v>23.32333779741397</v>
      </c>
      <c r="S864" s="323">
        <v>21.532233356212046</v>
      </c>
      <c r="T864" s="323">
        <v>28.545808195544147</v>
      </c>
      <c r="U864" s="323">
        <v>7.710761148685852</v>
      </c>
      <c r="V864" s="324">
        <v>131.53850013575104</v>
      </c>
      <c r="W864" s="324">
        <v>378.8053990778352</v>
      </c>
      <c r="X864" s="323">
        <v>43.91472333171352</v>
      </c>
      <c r="Y864" s="339">
        <v>422.7201224095487</v>
      </c>
    </row>
    <row r="865" spans="1:25" ht="15">
      <c r="A865" s="237">
        <v>2021</v>
      </c>
      <c r="B865" s="323" t="s">
        <v>507</v>
      </c>
      <c r="C865" s="323" t="s">
        <v>145</v>
      </c>
      <c r="D865" s="323" t="s">
        <v>155</v>
      </c>
      <c r="E865" s="323" t="s">
        <v>293</v>
      </c>
      <c r="F865" s="323" t="s">
        <v>147</v>
      </c>
      <c r="G865" s="323" t="s">
        <v>163</v>
      </c>
      <c r="H865" s="323">
        <v>0.8775868495759167</v>
      </c>
      <c r="I865" s="323">
        <v>4.524156342393384</v>
      </c>
      <c r="J865" s="324">
        <v>5.401743191969301</v>
      </c>
      <c r="K865" s="323">
        <v>26.443306816834966</v>
      </c>
      <c r="L865" s="323">
        <v>26.960209105192245</v>
      </c>
      <c r="M865" s="324">
        <v>53.40351592202721</v>
      </c>
      <c r="N865" s="323">
        <v>17.412171162373223</v>
      </c>
      <c r="O865" s="323">
        <v>32.87857175871583</v>
      </c>
      <c r="P865" s="323">
        <v>2.7469586012623717</v>
      </c>
      <c r="Q865" s="323">
        <v>1.370186360479151</v>
      </c>
      <c r="R865" s="323">
        <v>8.458225625721564</v>
      </c>
      <c r="S865" s="323">
        <v>13.437237309831385</v>
      </c>
      <c r="T865" s="323">
        <v>11.81233681849905</v>
      </c>
      <c r="U865" s="323">
        <v>3.322276281679306</v>
      </c>
      <c r="V865" s="324">
        <v>91.43796391856188</v>
      </c>
      <c r="W865" s="324">
        <v>150.2432230325584</v>
      </c>
      <c r="X865" s="323">
        <v>15.592740435179872</v>
      </c>
      <c r="Y865" s="339">
        <v>165.83596346773828</v>
      </c>
    </row>
    <row r="866" spans="1:25" ht="15">
      <c r="A866" s="237">
        <v>2021</v>
      </c>
      <c r="B866" s="323" t="s">
        <v>507</v>
      </c>
      <c r="C866" s="323" t="s">
        <v>145</v>
      </c>
      <c r="D866" s="323" t="s">
        <v>155</v>
      </c>
      <c r="E866" s="323" t="s">
        <v>294</v>
      </c>
      <c r="F866" s="323" t="s">
        <v>147</v>
      </c>
      <c r="G866" s="323" t="s">
        <v>164</v>
      </c>
      <c r="H866" s="323">
        <v>15.669993069383507</v>
      </c>
      <c r="I866" s="323">
        <v>0</v>
      </c>
      <c r="J866" s="324">
        <v>15.669993069383507</v>
      </c>
      <c r="K866" s="323">
        <v>9.345197999706931</v>
      </c>
      <c r="L866" s="323">
        <v>7.363177201432791</v>
      </c>
      <c r="M866" s="324">
        <v>16.708375201139724</v>
      </c>
      <c r="N866" s="323">
        <v>0.9691228648422568</v>
      </c>
      <c r="O866" s="323">
        <v>7.517593935875196</v>
      </c>
      <c r="P866" s="323">
        <v>2.2577615605731327</v>
      </c>
      <c r="Q866" s="323">
        <v>1.4167204617750586</v>
      </c>
      <c r="R866" s="323">
        <v>11.191758310284316</v>
      </c>
      <c r="S866" s="323">
        <v>6.886965477739091</v>
      </c>
      <c r="T866" s="323">
        <v>15.430744879717833</v>
      </c>
      <c r="U866" s="323">
        <v>3.0095836833863117</v>
      </c>
      <c r="V866" s="324">
        <v>48.680251174193195</v>
      </c>
      <c r="W866" s="324">
        <v>81.05861944471643</v>
      </c>
      <c r="X866" s="323">
        <v>8.408044458939033</v>
      </c>
      <c r="Y866" s="339">
        <v>89.46666390365546</v>
      </c>
    </row>
    <row r="867" spans="1:25" ht="15">
      <c r="A867" s="237">
        <v>2021</v>
      </c>
      <c r="B867" s="323" t="s">
        <v>507</v>
      </c>
      <c r="C867" s="323" t="s">
        <v>145</v>
      </c>
      <c r="D867" s="323" t="s">
        <v>155</v>
      </c>
      <c r="E867" s="323" t="s">
        <v>295</v>
      </c>
      <c r="F867" s="323" t="s">
        <v>147</v>
      </c>
      <c r="G867" s="323" t="s">
        <v>165</v>
      </c>
      <c r="H867" s="323">
        <v>25.926383534017184</v>
      </c>
      <c r="I867" s="323">
        <v>0</v>
      </c>
      <c r="J867" s="324">
        <v>25.926383534017184</v>
      </c>
      <c r="K867" s="323">
        <v>5.494614051931316</v>
      </c>
      <c r="L867" s="323">
        <v>3.051266246198035</v>
      </c>
      <c r="M867" s="324">
        <v>8.545880298129351</v>
      </c>
      <c r="N867" s="323">
        <v>13.678937176791507</v>
      </c>
      <c r="O867" s="323">
        <v>5.803686192744851</v>
      </c>
      <c r="P867" s="323">
        <v>1.9657041575805678</v>
      </c>
      <c r="Q867" s="323">
        <v>1.1582184587721773</v>
      </c>
      <c r="R867" s="323">
        <v>6.902717000583073</v>
      </c>
      <c r="S867" s="323">
        <v>9.520587344590616</v>
      </c>
      <c r="T867" s="323">
        <v>14.615316269102385</v>
      </c>
      <c r="U867" s="323">
        <v>2.3952751591703816</v>
      </c>
      <c r="V867" s="324">
        <v>56.040441759335565</v>
      </c>
      <c r="W867" s="324">
        <v>90.5127055914821</v>
      </c>
      <c r="X867" s="323">
        <v>10.020150107658337</v>
      </c>
      <c r="Y867" s="339">
        <v>100.53285569914044</v>
      </c>
    </row>
    <row r="868" spans="1:25" ht="15">
      <c r="A868" s="237">
        <v>2021</v>
      </c>
      <c r="B868" s="323" t="s">
        <v>507</v>
      </c>
      <c r="C868" s="323" t="s">
        <v>145</v>
      </c>
      <c r="D868" s="323" t="s">
        <v>153</v>
      </c>
      <c r="E868" s="323" t="s">
        <v>296</v>
      </c>
      <c r="F868" s="323" t="s">
        <v>147</v>
      </c>
      <c r="G868" s="323" t="s">
        <v>166</v>
      </c>
      <c r="H868" s="323">
        <v>117.50746796746354</v>
      </c>
      <c r="I868" s="323">
        <v>0</v>
      </c>
      <c r="J868" s="324">
        <v>117.50746796746354</v>
      </c>
      <c r="K868" s="323">
        <v>15.47808142436787</v>
      </c>
      <c r="L868" s="323">
        <v>3.781142368087142</v>
      </c>
      <c r="M868" s="324">
        <v>19.25922379245501</v>
      </c>
      <c r="N868" s="323">
        <v>3.1207447535318047</v>
      </c>
      <c r="O868" s="323">
        <v>28.34872323931418</v>
      </c>
      <c r="P868" s="323">
        <v>5.88815761670837</v>
      </c>
      <c r="Q868" s="323">
        <v>5.9028001358093105</v>
      </c>
      <c r="R868" s="323">
        <v>19.331022614107827</v>
      </c>
      <c r="S868" s="323">
        <v>19.8927886848511</v>
      </c>
      <c r="T868" s="323">
        <v>30.55101109468475</v>
      </c>
      <c r="U868" s="323">
        <v>8.944138680121094</v>
      </c>
      <c r="V868" s="324">
        <v>121.97938681912844</v>
      </c>
      <c r="W868" s="324">
        <v>258.746078579047</v>
      </c>
      <c r="X868" s="323">
        <v>29.091610567935966</v>
      </c>
      <c r="Y868" s="339">
        <v>287.83768914698294</v>
      </c>
    </row>
    <row r="869" spans="1:25" ht="15">
      <c r="A869" s="237">
        <v>2021</v>
      </c>
      <c r="B869" s="323" t="s">
        <v>507</v>
      </c>
      <c r="C869" s="323" t="s">
        <v>145</v>
      </c>
      <c r="D869" s="323" t="s">
        <v>155</v>
      </c>
      <c r="E869" s="323" t="s">
        <v>297</v>
      </c>
      <c r="F869" s="323" t="s">
        <v>147</v>
      </c>
      <c r="G869" s="323" t="s">
        <v>167</v>
      </c>
      <c r="H869" s="323">
        <v>77.24192825333755</v>
      </c>
      <c r="I869" s="323">
        <v>0</v>
      </c>
      <c r="J869" s="324">
        <v>77.24192825333755</v>
      </c>
      <c r="K869" s="323">
        <v>14.798689278620689</v>
      </c>
      <c r="L869" s="323">
        <v>6.041707554857019</v>
      </c>
      <c r="M869" s="324">
        <v>20.84039683347771</v>
      </c>
      <c r="N869" s="323">
        <v>4.605697831909124</v>
      </c>
      <c r="O869" s="323">
        <v>47.77908021728396</v>
      </c>
      <c r="P869" s="323">
        <v>9.68530257285612</v>
      </c>
      <c r="Q869" s="323">
        <v>7.648471386123642</v>
      </c>
      <c r="R869" s="323">
        <v>36.25626951780015</v>
      </c>
      <c r="S869" s="323">
        <v>25.112602426501418</v>
      </c>
      <c r="T869" s="323">
        <v>39.10655631935327</v>
      </c>
      <c r="U869" s="323">
        <v>10.993543865244584</v>
      </c>
      <c r="V869" s="324">
        <v>181.18752413707227</v>
      </c>
      <c r="W869" s="324">
        <v>279.26984922388755</v>
      </c>
      <c r="X869" s="323">
        <v>30.021226205445068</v>
      </c>
      <c r="Y869" s="339">
        <v>309.29107542933264</v>
      </c>
    </row>
    <row r="870" spans="1:25" ht="15">
      <c r="A870" s="237">
        <v>2021</v>
      </c>
      <c r="B870" s="323" t="s">
        <v>507</v>
      </c>
      <c r="C870" s="323" t="s">
        <v>145</v>
      </c>
      <c r="D870" s="323" t="s">
        <v>155</v>
      </c>
      <c r="E870" s="323" t="s">
        <v>298</v>
      </c>
      <c r="F870" s="323" t="s">
        <v>147</v>
      </c>
      <c r="G870" s="323" t="s">
        <v>168</v>
      </c>
      <c r="H870" s="323">
        <v>63.143728229022294</v>
      </c>
      <c r="I870" s="323">
        <v>0</v>
      </c>
      <c r="J870" s="324">
        <v>63.143728229022294</v>
      </c>
      <c r="K870" s="323">
        <v>18.582725491638044</v>
      </c>
      <c r="L870" s="323">
        <v>7.764309144101573</v>
      </c>
      <c r="M870" s="324">
        <v>26.347034635739618</v>
      </c>
      <c r="N870" s="323">
        <v>3.15554047136066</v>
      </c>
      <c r="O870" s="323">
        <v>30.04966141879346</v>
      </c>
      <c r="P870" s="323">
        <v>5.6624618192087075</v>
      </c>
      <c r="Q870" s="323">
        <v>5.152720296716237</v>
      </c>
      <c r="R870" s="323">
        <v>22.172144881461268</v>
      </c>
      <c r="S870" s="323">
        <v>17.10176063348234</v>
      </c>
      <c r="T870" s="323">
        <v>29.329094241875968</v>
      </c>
      <c r="U870" s="323">
        <v>7.681304721222693</v>
      </c>
      <c r="V870" s="324">
        <v>120.30468848412133</v>
      </c>
      <c r="W870" s="324">
        <v>209.79545134888323</v>
      </c>
      <c r="X870" s="323">
        <v>22.63574489471564</v>
      </c>
      <c r="Y870" s="339">
        <v>232.43119624359886</v>
      </c>
    </row>
    <row r="871" spans="1:25" ht="15">
      <c r="A871" s="237">
        <v>2021</v>
      </c>
      <c r="B871" s="323" t="s">
        <v>507</v>
      </c>
      <c r="C871" s="323" t="s">
        <v>145</v>
      </c>
      <c r="D871" s="323" t="s">
        <v>155</v>
      </c>
      <c r="E871" s="323" t="s">
        <v>299</v>
      </c>
      <c r="F871" s="323" t="s">
        <v>147</v>
      </c>
      <c r="G871" s="323" t="s">
        <v>169</v>
      </c>
      <c r="H871" s="323">
        <v>14.081818524971961</v>
      </c>
      <c r="I871" s="323">
        <v>10.416998728123009</v>
      </c>
      <c r="J871" s="324">
        <v>24.49881725309497</v>
      </c>
      <c r="K871" s="323">
        <v>4.449298128079799</v>
      </c>
      <c r="L871" s="323">
        <v>1.7657447393079466</v>
      </c>
      <c r="M871" s="324">
        <v>6.215042867387746</v>
      </c>
      <c r="N871" s="323">
        <v>2.0457729210036018</v>
      </c>
      <c r="O871" s="323">
        <v>8.188903942749903</v>
      </c>
      <c r="P871" s="323">
        <v>2.5780874758283288</v>
      </c>
      <c r="Q871" s="323">
        <v>2.203385148304936</v>
      </c>
      <c r="R871" s="323">
        <v>9.185829511767816</v>
      </c>
      <c r="S871" s="323">
        <v>8.6491774935747</v>
      </c>
      <c r="T871" s="323">
        <v>16.431106456553465</v>
      </c>
      <c r="U871" s="323">
        <v>2.999941160481579</v>
      </c>
      <c r="V871" s="324">
        <v>52.282204110264324</v>
      </c>
      <c r="W871" s="324">
        <v>82.99606423074704</v>
      </c>
      <c r="X871" s="323">
        <v>9.305088825099562</v>
      </c>
      <c r="Y871" s="339">
        <v>92.3011530558466</v>
      </c>
    </row>
    <row r="872" spans="1:25" ht="15">
      <c r="A872" s="237">
        <v>2021</v>
      </c>
      <c r="B872" s="323" t="s">
        <v>507</v>
      </c>
      <c r="C872" s="323" t="s">
        <v>145</v>
      </c>
      <c r="D872" s="323" t="s">
        <v>146</v>
      </c>
      <c r="E872" s="323" t="s">
        <v>300</v>
      </c>
      <c r="F872" s="323" t="s">
        <v>147</v>
      </c>
      <c r="G872" s="323" t="s">
        <v>170</v>
      </c>
      <c r="H872" s="323">
        <v>4.420993149615684</v>
      </c>
      <c r="I872" s="323">
        <v>11.814717087031266</v>
      </c>
      <c r="J872" s="324">
        <v>16.23571023664695</v>
      </c>
      <c r="K872" s="323">
        <v>4.607748678467228</v>
      </c>
      <c r="L872" s="323">
        <v>2.29736207755624</v>
      </c>
      <c r="M872" s="324">
        <v>6.905110756023468</v>
      </c>
      <c r="N872" s="323">
        <v>3.782484723386741</v>
      </c>
      <c r="O872" s="323">
        <v>14.204084473744935</v>
      </c>
      <c r="P872" s="323">
        <v>5.048882467518206</v>
      </c>
      <c r="Q872" s="323">
        <v>1.9197795515295468</v>
      </c>
      <c r="R872" s="323">
        <v>13.945930316796913</v>
      </c>
      <c r="S872" s="323">
        <v>13.603454634270477</v>
      </c>
      <c r="T872" s="323">
        <v>16.422205795147846</v>
      </c>
      <c r="U872" s="323">
        <v>5.797415722515159</v>
      </c>
      <c r="V872" s="324">
        <v>74.72423768490982</v>
      </c>
      <c r="W872" s="324">
        <v>97.86505867758024</v>
      </c>
      <c r="X872" s="323">
        <v>10.627700279884168</v>
      </c>
      <c r="Y872" s="339">
        <v>108.4927589574644</v>
      </c>
    </row>
    <row r="873" spans="1:25" ht="15">
      <c r="A873" s="237">
        <v>2021</v>
      </c>
      <c r="B873" s="323" t="s">
        <v>507</v>
      </c>
      <c r="C873" s="323" t="s">
        <v>145</v>
      </c>
      <c r="D873" s="323" t="s">
        <v>153</v>
      </c>
      <c r="E873" s="323" t="s">
        <v>301</v>
      </c>
      <c r="F873" s="323" t="s">
        <v>147</v>
      </c>
      <c r="G873" s="323" t="s">
        <v>171</v>
      </c>
      <c r="H873" s="323">
        <v>278.5353920476338</v>
      </c>
      <c r="I873" s="323">
        <v>147.14031441360893</v>
      </c>
      <c r="J873" s="324">
        <v>425.6757064612427</v>
      </c>
      <c r="K873" s="323">
        <v>28.89211583223742</v>
      </c>
      <c r="L873" s="323">
        <v>31.89432122239607</v>
      </c>
      <c r="M873" s="324">
        <v>60.78643705463349</v>
      </c>
      <c r="N873" s="323">
        <v>16.050717213420505</v>
      </c>
      <c r="O873" s="323">
        <v>38.34256889427521</v>
      </c>
      <c r="P873" s="323">
        <v>10.242851941610446</v>
      </c>
      <c r="Q873" s="323">
        <v>10.457759246225224</v>
      </c>
      <c r="R873" s="323">
        <v>31.861242899683365</v>
      </c>
      <c r="S873" s="323">
        <v>32.01961773010439</v>
      </c>
      <c r="T873" s="323">
        <v>60.89155514512376</v>
      </c>
      <c r="U873" s="323">
        <v>12.720915006906116</v>
      </c>
      <c r="V873" s="324">
        <v>212.58722807734904</v>
      </c>
      <c r="W873" s="324">
        <v>699.0493715932253</v>
      </c>
      <c r="X873" s="323">
        <v>86.89914116588008</v>
      </c>
      <c r="Y873" s="339">
        <v>785.9485127591054</v>
      </c>
    </row>
    <row r="874" spans="1:25" ht="15">
      <c r="A874" s="237">
        <v>2021</v>
      </c>
      <c r="B874" s="323" t="s">
        <v>507</v>
      </c>
      <c r="C874" s="323" t="s">
        <v>145</v>
      </c>
      <c r="D874" s="323" t="s">
        <v>155</v>
      </c>
      <c r="E874" s="323" t="s">
        <v>302</v>
      </c>
      <c r="F874" s="323" t="s">
        <v>147</v>
      </c>
      <c r="G874" s="323" t="s">
        <v>172</v>
      </c>
      <c r="H874" s="323">
        <v>79.26156405495286</v>
      </c>
      <c r="I874" s="323">
        <v>42.88240576410272</v>
      </c>
      <c r="J874" s="324">
        <v>122.14396981905557</v>
      </c>
      <c r="K874" s="323">
        <v>9.898268741767248</v>
      </c>
      <c r="L874" s="323">
        <v>5.799420429171616</v>
      </c>
      <c r="M874" s="324">
        <v>15.697689170938865</v>
      </c>
      <c r="N874" s="323">
        <v>1.4356776831061635</v>
      </c>
      <c r="O874" s="323">
        <v>7.969522177209757</v>
      </c>
      <c r="P874" s="323">
        <v>2.933058878735251</v>
      </c>
      <c r="Q874" s="323">
        <v>1.5535411240075112</v>
      </c>
      <c r="R874" s="323">
        <v>11.792172931349478</v>
      </c>
      <c r="S874" s="323">
        <v>8.33951320552731</v>
      </c>
      <c r="T874" s="323">
        <v>16.153669030540787</v>
      </c>
      <c r="U874" s="323">
        <v>4.43510695540963</v>
      </c>
      <c r="V874" s="324">
        <v>54.61226198588589</v>
      </c>
      <c r="W874" s="324">
        <v>192.45392097588032</v>
      </c>
      <c r="X874" s="323">
        <v>24.046234632888577</v>
      </c>
      <c r="Y874" s="339">
        <v>216.5001556087689</v>
      </c>
    </row>
    <row r="875" spans="1:25" ht="15">
      <c r="A875" s="237">
        <v>2021</v>
      </c>
      <c r="B875" s="323" t="s">
        <v>507</v>
      </c>
      <c r="C875" s="323" t="s">
        <v>145</v>
      </c>
      <c r="D875" s="323" t="s">
        <v>146</v>
      </c>
      <c r="E875" s="323" t="s">
        <v>303</v>
      </c>
      <c r="F875" s="323" t="s">
        <v>147</v>
      </c>
      <c r="G875" s="323" t="s">
        <v>173</v>
      </c>
      <c r="H875" s="323">
        <v>13.77526047875085</v>
      </c>
      <c r="I875" s="323">
        <v>23.80128601192503</v>
      </c>
      <c r="J875" s="324">
        <v>37.57654649067588</v>
      </c>
      <c r="K875" s="323">
        <v>7.288376563970794</v>
      </c>
      <c r="L875" s="323">
        <v>5.83692032037908</v>
      </c>
      <c r="M875" s="324">
        <v>13.125296884349874</v>
      </c>
      <c r="N875" s="323">
        <v>3.2306816625297308</v>
      </c>
      <c r="O875" s="323">
        <v>30.365278506241374</v>
      </c>
      <c r="P875" s="323">
        <v>6.053765841245159</v>
      </c>
      <c r="Q875" s="323">
        <v>3.0056257128579116</v>
      </c>
      <c r="R875" s="323">
        <v>17.761372144873224</v>
      </c>
      <c r="S875" s="323">
        <v>19.49479381827452</v>
      </c>
      <c r="T875" s="323">
        <v>28.652738240751606</v>
      </c>
      <c r="U875" s="323">
        <v>5.698587236893468</v>
      </c>
      <c r="V875" s="324">
        <v>114.262843163667</v>
      </c>
      <c r="W875" s="324">
        <v>164.96468653869277</v>
      </c>
      <c r="X875" s="323">
        <v>18.376171354419952</v>
      </c>
      <c r="Y875" s="339">
        <v>183.34085789311274</v>
      </c>
    </row>
    <row r="876" spans="1:25" ht="15">
      <c r="A876" s="237">
        <v>2021</v>
      </c>
      <c r="B876" s="323" t="s">
        <v>507</v>
      </c>
      <c r="C876" s="323" t="s">
        <v>174</v>
      </c>
      <c r="D876" s="323" t="s">
        <v>175</v>
      </c>
      <c r="E876" s="323" t="s">
        <v>304</v>
      </c>
      <c r="F876" s="323" t="s">
        <v>176</v>
      </c>
      <c r="G876" s="323" t="s">
        <v>177</v>
      </c>
      <c r="H876" s="323">
        <v>342.9153949429819</v>
      </c>
      <c r="I876" s="323">
        <v>181.1499710133137</v>
      </c>
      <c r="J876" s="324">
        <v>524.0653659562956</v>
      </c>
      <c r="K876" s="323">
        <v>105.43390406357781</v>
      </c>
      <c r="L876" s="323">
        <v>107.93319828561154</v>
      </c>
      <c r="M876" s="324">
        <v>213.36710234918934</v>
      </c>
      <c r="N876" s="323">
        <v>41.098026392872484</v>
      </c>
      <c r="O876" s="323">
        <v>444.33019133348</v>
      </c>
      <c r="P876" s="323">
        <v>67.11786091089245</v>
      </c>
      <c r="Q876" s="323">
        <v>65.71851186285947</v>
      </c>
      <c r="R876" s="323">
        <v>119.56531100509454</v>
      </c>
      <c r="S876" s="323">
        <v>209.24734508487435</v>
      </c>
      <c r="T876" s="323">
        <v>375.10884467772007</v>
      </c>
      <c r="U876" s="323">
        <v>61.11658639113142</v>
      </c>
      <c r="V876" s="324">
        <v>1383.302677658925</v>
      </c>
      <c r="W876" s="324">
        <v>2120.7351459644096</v>
      </c>
      <c r="X876" s="323">
        <v>233.84266691824507</v>
      </c>
      <c r="Y876" s="339">
        <v>2354.5778128826546</v>
      </c>
    </row>
    <row r="877" spans="1:25" ht="15">
      <c r="A877" s="237">
        <v>2021</v>
      </c>
      <c r="B877" s="323" t="s">
        <v>507</v>
      </c>
      <c r="C877" s="323" t="s">
        <v>174</v>
      </c>
      <c r="D877" s="323" t="s">
        <v>178</v>
      </c>
      <c r="E877" s="323" t="s">
        <v>305</v>
      </c>
      <c r="F877" s="323" t="s">
        <v>176</v>
      </c>
      <c r="G877" s="323" t="s">
        <v>179</v>
      </c>
      <c r="H877" s="323">
        <v>38.274849954993</v>
      </c>
      <c r="I877" s="323">
        <v>0</v>
      </c>
      <c r="J877" s="324">
        <v>38.274849954993</v>
      </c>
      <c r="K877" s="323">
        <v>3.493389621450693</v>
      </c>
      <c r="L877" s="323">
        <v>13.595260758214394</v>
      </c>
      <c r="M877" s="324">
        <v>17.088650379665086</v>
      </c>
      <c r="N877" s="323">
        <v>3.9764670938055646</v>
      </c>
      <c r="O877" s="323">
        <v>52.42589901535403</v>
      </c>
      <c r="P877" s="323">
        <v>9.676405133300323</v>
      </c>
      <c r="Q877" s="323">
        <v>5.563526296679838</v>
      </c>
      <c r="R877" s="323">
        <v>17.08093159413098</v>
      </c>
      <c r="S877" s="323">
        <v>25.120584009807434</v>
      </c>
      <c r="T877" s="323">
        <v>62.92440337087546</v>
      </c>
      <c r="U877" s="323">
        <v>9.083298914686347</v>
      </c>
      <c r="V877" s="324">
        <v>185.85151542863997</v>
      </c>
      <c r="W877" s="324">
        <v>241.21501576329808</v>
      </c>
      <c r="X877" s="323">
        <v>25.258184845096313</v>
      </c>
      <c r="Y877" s="339">
        <v>266.4732006083944</v>
      </c>
    </row>
    <row r="878" spans="1:25" ht="15">
      <c r="A878" s="237">
        <v>2021</v>
      </c>
      <c r="B878" s="323" t="s">
        <v>507</v>
      </c>
      <c r="C878" s="323" t="s">
        <v>174</v>
      </c>
      <c r="D878" s="323" t="s">
        <v>175</v>
      </c>
      <c r="E878" s="323" t="s">
        <v>306</v>
      </c>
      <c r="F878" s="323" t="s">
        <v>176</v>
      </c>
      <c r="G878" s="323" t="s">
        <v>180</v>
      </c>
      <c r="H878" s="323">
        <v>498.9571706931728</v>
      </c>
      <c r="I878" s="323">
        <v>0</v>
      </c>
      <c r="J878" s="324">
        <v>498.9571706931728</v>
      </c>
      <c r="K878" s="323">
        <v>49.162618864849584</v>
      </c>
      <c r="L878" s="323">
        <v>24.100098637367335</v>
      </c>
      <c r="M878" s="324">
        <v>73.26271750221692</v>
      </c>
      <c r="N878" s="323">
        <v>14.617139615895123</v>
      </c>
      <c r="O878" s="323">
        <v>119.21983508370394</v>
      </c>
      <c r="P878" s="323">
        <v>23.239203714061844</v>
      </c>
      <c r="Q878" s="323">
        <v>13.764985108486167</v>
      </c>
      <c r="R878" s="323">
        <v>45.978304084571306</v>
      </c>
      <c r="S878" s="323">
        <v>59.438457634249964</v>
      </c>
      <c r="T878" s="323">
        <v>93.54395428858139</v>
      </c>
      <c r="U878" s="323">
        <v>19.51293537994574</v>
      </c>
      <c r="V878" s="324">
        <v>389.3148149094955</v>
      </c>
      <c r="W878" s="324">
        <v>961.5347031048852</v>
      </c>
      <c r="X878" s="323">
        <v>110.32696298293824</v>
      </c>
      <c r="Y878" s="339">
        <v>1071.8616660878236</v>
      </c>
    </row>
    <row r="879" spans="1:25" ht="15">
      <c r="A879" s="237">
        <v>2021</v>
      </c>
      <c r="B879" s="323" t="s">
        <v>507</v>
      </c>
      <c r="C879" s="323" t="s">
        <v>174</v>
      </c>
      <c r="D879" s="323" t="s">
        <v>175</v>
      </c>
      <c r="E879" s="323" t="s">
        <v>307</v>
      </c>
      <c r="F879" s="323" t="s">
        <v>176</v>
      </c>
      <c r="G879" s="323" t="s">
        <v>181</v>
      </c>
      <c r="H879" s="323">
        <v>259.67540202430183</v>
      </c>
      <c r="I879" s="323">
        <v>0</v>
      </c>
      <c r="J879" s="324">
        <v>259.67540202430183</v>
      </c>
      <c r="K879" s="323">
        <v>21.30616050448183</v>
      </c>
      <c r="L879" s="323">
        <v>38.21281743270428</v>
      </c>
      <c r="M879" s="324">
        <v>59.51897793718611</v>
      </c>
      <c r="N879" s="323">
        <v>17.28703411281117</v>
      </c>
      <c r="O879" s="323">
        <v>145.22822195906895</v>
      </c>
      <c r="P879" s="323">
        <v>33.82229017580523</v>
      </c>
      <c r="Q879" s="323">
        <v>24.877769254357617</v>
      </c>
      <c r="R879" s="323">
        <v>55.26208265590532</v>
      </c>
      <c r="S879" s="323">
        <v>67.56658000911703</v>
      </c>
      <c r="T879" s="323">
        <v>118.45349311381001</v>
      </c>
      <c r="U879" s="323">
        <v>27.877845459706375</v>
      </c>
      <c r="V879" s="324">
        <v>490.3753167405817</v>
      </c>
      <c r="W879" s="324">
        <v>809.5696967020697</v>
      </c>
      <c r="X879" s="323">
        <v>88.42482802624357</v>
      </c>
      <c r="Y879" s="339">
        <v>897.9945247283133</v>
      </c>
    </row>
    <row r="880" spans="1:25" ht="15">
      <c r="A880" s="237">
        <v>2021</v>
      </c>
      <c r="B880" s="323" t="s">
        <v>507</v>
      </c>
      <c r="C880" s="323" t="s">
        <v>174</v>
      </c>
      <c r="D880" s="323" t="s">
        <v>182</v>
      </c>
      <c r="E880" s="323" t="s">
        <v>308</v>
      </c>
      <c r="F880" s="323" t="s">
        <v>176</v>
      </c>
      <c r="G880" s="323" t="s">
        <v>183</v>
      </c>
      <c r="H880" s="323">
        <v>1.6474953977309488</v>
      </c>
      <c r="I880" s="323">
        <v>0</v>
      </c>
      <c r="J880" s="324">
        <v>1.6474953977309488</v>
      </c>
      <c r="K880" s="323">
        <v>0.01435879239988061</v>
      </c>
      <c r="L880" s="323">
        <v>2.674380704144586</v>
      </c>
      <c r="M880" s="324">
        <v>2.6887394965444664</v>
      </c>
      <c r="N880" s="323">
        <v>19.570373133381615</v>
      </c>
      <c r="O880" s="323">
        <v>1.5151875876278926</v>
      </c>
      <c r="P880" s="323">
        <v>0.41174709218797545</v>
      </c>
      <c r="Q880" s="323">
        <v>0.09462054039881154</v>
      </c>
      <c r="R880" s="323">
        <v>0.7454163358331153</v>
      </c>
      <c r="S880" s="323">
        <v>4.213444660145201</v>
      </c>
      <c r="T880" s="323">
        <v>5.239726684397544</v>
      </c>
      <c r="U880" s="323">
        <v>0.5234118876885896</v>
      </c>
      <c r="V880" s="324">
        <v>32.31392792166074</v>
      </c>
      <c r="W880" s="324">
        <v>36.650162815936156</v>
      </c>
      <c r="X880" s="323">
        <v>4.1714993941490945</v>
      </c>
      <c r="Y880" s="339">
        <v>40.82166221008525</v>
      </c>
    </row>
    <row r="881" spans="1:25" ht="15">
      <c r="A881" s="237">
        <v>2021</v>
      </c>
      <c r="B881" s="323" t="s">
        <v>507</v>
      </c>
      <c r="C881" s="323" t="s">
        <v>174</v>
      </c>
      <c r="D881" s="323" t="s">
        <v>175</v>
      </c>
      <c r="E881" s="323" t="s">
        <v>309</v>
      </c>
      <c r="F881" s="323" t="s">
        <v>176</v>
      </c>
      <c r="G881" s="323" t="s">
        <v>184</v>
      </c>
      <c r="H881" s="323">
        <v>19.72722725710334</v>
      </c>
      <c r="I881" s="323">
        <v>21.32108592108709</v>
      </c>
      <c r="J881" s="324">
        <v>41.048313178190426</v>
      </c>
      <c r="K881" s="323">
        <v>5.170415513370724</v>
      </c>
      <c r="L881" s="323">
        <v>6.201773230791672</v>
      </c>
      <c r="M881" s="324">
        <v>11.372188744162397</v>
      </c>
      <c r="N881" s="323">
        <v>2.7614704481035757</v>
      </c>
      <c r="O881" s="323">
        <v>32.238500725049</v>
      </c>
      <c r="P881" s="323">
        <v>4.927342512233797</v>
      </c>
      <c r="Q881" s="323">
        <v>2.819182569605213</v>
      </c>
      <c r="R881" s="323">
        <v>9.605278655265362</v>
      </c>
      <c r="S881" s="323">
        <v>15.619421711253509</v>
      </c>
      <c r="T881" s="323">
        <v>38.47739903401709</v>
      </c>
      <c r="U881" s="323">
        <v>4.2614790349746245</v>
      </c>
      <c r="V881" s="324">
        <v>110.71007469050218</v>
      </c>
      <c r="W881" s="324">
        <v>163.130576612855</v>
      </c>
      <c r="X881" s="323">
        <v>18.274550689673838</v>
      </c>
      <c r="Y881" s="339">
        <v>181.40512730252885</v>
      </c>
    </row>
    <row r="882" spans="1:25" ht="15">
      <c r="A882" s="237">
        <v>2021</v>
      </c>
      <c r="B882" s="323" t="s">
        <v>507</v>
      </c>
      <c r="C882" s="323" t="s">
        <v>174</v>
      </c>
      <c r="D882" s="323" t="s">
        <v>178</v>
      </c>
      <c r="E882" s="323" t="s">
        <v>310</v>
      </c>
      <c r="F882" s="323" t="s">
        <v>176</v>
      </c>
      <c r="G882" s="323" t="s">
        <v>185</v>
      </c>
      <c r="H882" s="323">
        <v>115.08679246231537</v>
      </c>
      <c r="I882" s="323">
        <v>0</v>
      </c>
      <c r="J882" s="324">
        <v>115.08679246231537</v>
      </c>
      <c r="K882" s="323">
        <v>4.909596703543447</v>
      </c>
      <c r="L882" s="323">
        <v>29.490211963611507</v>
      </c>
      <c r="M882" s="324">
        <v>34.39980866715496</v>
      </c>
      <c r="N882" s="323">
        <v>28.087914239111406</v>
      </c>
      <c r="O882" s="323">
        <v>95.33240383138856</v>
      </c>
      <c r="P882" s="323">
        <v>12.555217918168019</v>
      </c>
      <c r="Q882" s="323">
        <v>8.114640514126762</v>
      </c>
      <c r="R882" s="323">
        <v>25.479415292209694</v>
      </c>
      <c r="S882" s="323">
        <v>45.51097350262283</v>
      </c>
      <c r="T882" s="323">
        <v>95.47682189320496</v>
      </c>
      <c r="U882" s="323">
        <v>12.616072174845169</v>
      </c>
      <c r="V882" s="324">
        <v>323.1734593656774</v>
      </c>
      <c r="W882" s="324">
        <v>472.6600604951477</v>
      </c>
      <c r="X882" s="323">
        <v>51.23548239745336</v>
      </c>
      <c r="Y882" s="339">
        <v>523.895542892601</v>
      </c>
    </row>
    <row r="883" spans="1:25" ht="15">
      <c r="A883" s="237">
        <v>2021</v>
      </c>
      <c r="B883" s="323" t="s">
        <v>507</v>
      </c>
      <c r="C883" s="323" t="s">
        <v>174</v>
      </c>
      <c r="D883" s="323" t="s">
        <v>178</v>
      </c>
      <c r="E883" s="323" t="s">
        <v>311</v>
      </c>
      <c r="F883" s="323" t="s">
        <v>176</v>
      </c>
      <c r="G883" s="323" t="s">
        <v>186</v>
      </c>
      <c r="H883" s="323">
        <v>32.23208517309515</v>
      </c>
      <c r="I883" s="323">
        <v>0</v>
      </c>
      <c r="J883" s="324">
        <v>32.23208517309515</v>
      </c>
      <c r="K883" s="323">
        <v>5.84837146136061</v>
      </c>
      <c r="L883" s="323">
        <v>5.738363129862034</v>
      </c>
      <c r="M883" s="324">
        <v>11.586734591222644</v>
      </c>
      <c r="N883" s="323">
        <v>2.740861841873344</v>
      </c>
      <c r="O883" s="323">
        <v>27.624225694470013</v>
      </c>
      <c r="P883" s="323">
        <v>7.185503844426189</v>
      </c>
      <c r="Q883" s="323">
        <v>3.9825243379509163</v>
      </c>
      <c r="R883" s="323">
        <v>10.255163722414192</v>
      </c>
      <c r="S883" s="323">
        <v>18.838282330992914</v>
      </c>
      <c r="T883" s="323">
        <v>46.005294064351745</v>
      </c>
      <c r="U883" s="323">
        <v>6.499856673827703</v>
      </c>
      <c r="V883" s="324">
        <v>123.13171251030701</v>
      </c>
      <c r="W883" s="324">
        <v>166.9505322746248</v>
      </c>
      <c r="X883" s="323">
        <v>17.58008599514988</v>
      </c>
      <c r="Y883" s="339">
        <v>184.5306182697747</v>
      </c>
    </row>
    <row r="884" spans="1:25" ht="15">
      <c r="A884" s="237">
        <v>2021</v>
      </c>
      <c r="B884" s="323" t="s">
        <v>507</v>
      </c>
      <c r="C884" s="323" t="s">
        <v>174</v>
      </c>
      <c r="D884" s="323" t="s">
        <v>178</v>
      </c>
      <c r="E884" s="323" t="s">
        <v>312</v>
      </c>
      <c r="F884" s="323" t="s">
        <v>176</v>
      </c>
      <c r="G884" s="323" t="s">
        <v>187</v>
      </c>
      <c r="H884" s="323">
        <v>36.54362357958578</v>
      </c>
      <c r="I884" s="323">
        <v>0</v>
      </c>
      <c r="J884" s="324">
        <v>36.54362357958578</v>
      </c>
      <c r="K884" s="323">
        <v>3.004305046850624</v>
      </c>
      <c r="L884" s="323">
        <v>13.985786385814118</v>
      </c>
      <c r="M884" s="324">
        <v>16.99009143266474</v>
      </c>
      <c r="N884" s="323">
        <v>5.296905348089834</v>
      </c>
      <c r="O884" s="323">
        <v>50.883263406274125</v>
      </c>
      <c r="P884" s="323">
        <v>11.823906408462777</v>
      </c>
      <c r="Q884" s="323">
        <v>5.507835526225525</v>
      </c>
      <c r="R884" s="323">
        <v>15.558656030481254</v>
      </c>
      <c r="S884" s="323">
        <v>27.488897030189232</v>
      </c>
      <c r="T884" s="323">
        <v>70.2277407866664</v>
      </c>
      <c r="U884" s="323">
        <v>6.844101642621045</v>
      </c>
      <c r="V884" s="324">
        <v>193.63130617901018</v>
      </c>
      <c r="W884" s="324">
        <v>247.1650211912607</v>
      </c>
      <c r="X884" s="323">
        <v>25.819775189803227</v>
      </c>
      <c r="Y884" s="339">
        <v>272.9847963810639</v>
      </c>
    </row>
    <row r="885" spans="1:25" ht="15">
      <c r="A885" s="237">
        <v>2021</v>
      </c>
      <c r="B885" s="323" t="s">
        <v>507</v>
      </c>
      <c r="C885" s="323" t="s">
        <v>174</v>
      </c>
      <c r="D885" s="323" t="s">
        <v>175</v>
      </c>
      <c r="E885" s="323" t="s">
        <v>313</v>
      </c>
      <c r="F885" s="323" t="s">
        <v>176</v>
      </c>
      <c r="G885" s="323" t="s">
        <v>188</v>
      </c>
      <c r="H885" s="323">
        <v>345.47180535257615</v>
      </c>
      <c r="I885" s="323">
        <v>183.96625744048615</v>
      </c>
      <c r="J885" s="324">
        <v>529.4380627930623</v>
      </c>
      <c r="K885" s="323">
        <v>58.42329191504088</v>
      </c>
      <c r="L885" s="323">
        <v>85.22953922786469</v>
      </c>
      <c r="M885" s="324">
        <v>143.65283114290557</v>
      </c>
      <c r="N885" s="323">
        <v>29.795118335108246</v>
      </c>
      <c r="O885" s="323">
        <v>330.06988105243886</v>
      </c>
      <c r="P885" s="323">
        <v>58.36022244973475</v>
      </c>
      <c r="Q885" s="323">
        <v>38.41200158196627</v>
      </c>
      <c r="R885" s="323">
        <v>101.83745530525559</v>
      </c>
      <c r="S885" s="323">
        <v>182.86113442425005</v>
      </c>
      <c r="T885" s="323">
        <v>471.7878807176114</v>
      </c>
      <c r="U885" s="323">
        <v>42.79179367706509</v>
      </c>
      <c r="V885" s="324">
        <v>1255.9154875434301</v>
      </c>
      <c r="W885" s="324">
        <v>1929.006381479398</v>
      </c>
      <c r="X885" s="323">
        <v>214.517582459692</v>
      </c>
      <c r="Y885" s="339">
        <v>2143.52396393909</v>
      </c>
    </row>
    <row r="886" spans="1:25" ht="15.75" thickBot="1">
      <c r="A886" s="367">
        <v>2021</v>
      </c>
      <c r="B886" s="368" t="s">
        <v>507</v>
      </c>
      <c r="C886" s="368" t="s">
        <v>174</v>
      </c>
      <c r="D886" s="368" t="s">
        <v>182</v>
      </c>
      <c r="E886" s="368" t="s">
        <v>314</v>
      </c>
      <c r="F886" s="368" t="s">
        <v>176</v>
      </c>
      <c r="G886" s="368" t="s">
        <v>189</v>
      </c>
      <c r="H886" s="368">
        <v>6.055179042837984</v>
      </c>
      <c r="I886" s="368">
        <v>3.198735103957181</v>
      </c>
      <c r="J886" s="369">
        <v>9.253914146795164</v>
      </c>
      <c r="K886" s="368">
        <v>0.7833760203283244</v>
      </c>
      <c r="L886" s="368">
        <v>4.163691331289308</v>
      </c>
      <c r="M886" s="369">
        <v>4.9470673516176324</v>
      </c>
      <c r="N886" s="368">
        <v>10.17337597277549</v>
      </c>
      <c r="O886" s="368">
        <v>10.40363661928557</v>
      </c>
      <c r="P886" s="368">
        <v>1.8549326290266408</v>
      </c>
      <c r="Q886" s="368">
        <v>0.8547171809529002</v>
      </c>
      <c r="R886" s="368">
        <v>3.7364862684178104</v>
      </c>
      <c r="S886" s="368">
        <v>8.144566233615926</v>
      </c>
      <c r="T886" s="368">
        <v>19.729560756004396</v>
      </c>
      <c r="U886" s="368">
        <v>1.9776604165383176</v>
      </c>
      <c r="V886" s="369">
        <v>56.874936076617054</v>
      </c>
      <c r="W886" s="369">
        <v>71.07591757502985</v>
      </c>
      <c r="X886" s="368">
        <v>7.702700298728857</v>
      </c>
      <c r="Y886" s="370">
        <v>78.7786178737587</v>
      </c>
    </row>
    <row r="887" spans="1:25" ht="15.75" thickBot="1">
      <c r="A887" s="364">
        <v>2022</v>
      </c>
      <c r="B887" s="365" t="s">
        <v>507</v>
      </c>
      <c r="C887" s="365"/>
      <c r="D887" s="365"/>
      <c r="E887" s="365"/>
      <c r="F887" s="365"/>
      <c r="G887" s="365" t="s">
        <v>508</v>
      </c>
      <c r="H887" s="365">
        <v>7172.309441002517</v>
      </c>
      <c r="I887" s="365">
        <v>3251.2914175969813</v>
      </c>
      <c r="J887" s="365">
        <v>10423.600858599499</v>
      </c>
      <c r="K887" s="365">
        <v>23857.32547677793</v>
      </c>
      <c r="L887" s="365">
        <v>6185.516935109926</v>
      </c>
      <c r="M887" s="365">
        <v>30042.842411887854</v>
      </c>
      <c r="N887" s="365">
        <v>5939.471861161627</v>
      </c>
      <c r="O887" s="365">
        <v>25448.620283899432</v>
      </c>
      <c r="P887" s="365">
        <v>4513.291717384253</v>
      </c>
      <c r="Q887" s="365">
        <v>7551.637531974456</v>
      </c>
      <c r="R887" s="365">
        <v>12729.625718108497</v>
      </c>
      <c r="S887" s="365">
        <v>13218.249320085477</v>
      </c>
      <c r="T887" s="365">
        <v>16852.699373175416</v>
      </c>
      <c r="U887" s="365">
        <v>5777.395713745952</v>
      </c>
      <c r="V887" s="365">
        <v>92030.9915195351</v>
      </c>
      <c r="W887" s="365">
        <v>132497.43479002247</v>
      </c>
      <c r="X887" s="365">
        <v>14156.532940955938</v>
      </c>
      <c r="Y887" s="366">
        <v>147073.53979714858</v>
      </c>
    </row>
    <row r="888" spans="1:25" ht="15">
      <c r="A888" s="360">
        <v>2022</v>
      </c>
      <c r="B888" s="361" t="s">
        <v>507</v>
      </c>
      <c r="C888" s="361" t="s">
        <v>22</v>
      </c>
      <c r="D888" s="361" t="s">
        <v>23</v>
      </c>
      <c r="E888" s="361" t="s">
        <v>190</v>
      </c>
      <c r="F888" s="361" t="s">
        <v>24</v>
      </c>
      <c r="G888" s="361" t="s">
        <v>25</v>
      </c>
      <c r="H888" s="361">
        <v>32.94346755721731</v>
      </c>
      <c r="I888" s="361">
        <v>33.680603574106705</v>
      </c>
      <c r="J888" s="362">
        <v>66.62407113132402</v>
      </c>
      <c r="K888" s="361">
        <v>8647.135268201511</v>
      </c>
      <c r="L888" s="361">
        <v>2795.313627523329</v>
      </c>
      <c r="M888" s="362">
        <v>11442.44889572484</v>
      </c>
      <c r="N888" s="361">
        <v>2454.1185621683903</v>
      </c>
      <c r="O888" s="361">
        <v>12084.23124278049</v>
      </c>
      <c r="P888" s="361">
        <v>2077.525221385975</v>
      </c>
      <c r="Q888" s="361">
        <v>5846.9202011709385</v>
      </c>
      <c r="R888" s="361">
        <v>5937.069729063783</v>
      </c>
      <c r="S888" s="361">
        <v>6255.190924453562</v>
      </c>
      <c r="T888" s="361">
        <v>8053.728165727889</v>
      </c>
      <c r="U888" s="361">
        <v>2613.5330342153225</v>
      </c>
      <c r="V888" s="362">
        <v>45322.31708096635</v>
      </c>
      <c r="W888" s="362">
        <v>56831.39004782251</v>
      </c>
      <c r="X888" s="361">
        <v>5734.927882668829</v>
      </c>
      <c r="Y888" s="363">
        <v>62566.31793049134</v>
      </c>
    </row>
    <row r="889" spans="1:25" ht="15">
      <c r="A889" s="237">
        <v>2022</v>
      </c>
      <c r="B889" s="323" t="s">
        <v>507</v>
      </c>
      <c r="C889" s="323" t="s">
        <v>22</v>
      </c>
      <c r="D889" s="323" t="s">
        <v>26</v>
      </c>
      <c r="E889" s="323" t="s">
        <v>191</v>
      </c>
      <c r="F889" s="323" t="s">
        <v>24</v>
      </c>
      <c r="G889" s="323" t="s">
        <v>27</v>
      </c>
      <c r="H889" s="323">
        <v>67.38821977941444</v>
      </c>
      <c r="I889" s="323">
        <v>34.660661024088746</v>
      </c>
      <c r="J889" s="324">
        <v>102.04888080350318</v>
      </c>
      <c r="K889" s="323">
        <v>407.82105357255256</v>
      </c>
      <c r="L889" s="323">
        <v>60.91136057720557</v>
      </c>
      <c r="M889" s="324">
        <v>468.73241414975814</v>
      </c>
      <c r="N889" s="323">
        <v>40.527721454683714</v>
      </c>
      <c r="O889" s="323">
        <v>217.80195545038274</v>
      </c>
      <c r="P889" s="323">
        <v>15.42271702811694</v>
      </c>
      <c r="Q889" s="323">
        <v>5.918358754930843</v>
      </c>
      <c r="R889" s="323">
        <v>44.75607689155687</v>
      </c>
      <c r="S889" s="323">
        <v>74.20233961497709</v>
      </c>
      <c r="T889" s="323">
        <v>41.15265304668546</v>
      </c>
      <c r="U889" s="323">
        <v>24.498357138602252</v>
      </c>
      <c r="V889" s="324">
        <v>464.28017937993593</v>
      </c>
      <c r="W889" s="324">
        <v>1035.0614743331973</v>
      </c>
      <c r="X889" s="323">
        <v>113.61352864805748</v>
      </c>
      <c r="Y889" s="339">
        <v>1148.675002981255</v>
      </c>
    </row>
    <row r="890" spans="1:25" ht="15">
      <c r="A890" s="237">
        <v>2022</v>
      </c>
      <c r="B890" s="323" t="s">
        <v>507</v>
      </c>
      <c r="C890" s="323" t="s">
        <v>22</v>
      </c>
      <c r="D890" s="323" t="s">
        <v>26</v>
      </c>
      <c r="E890" s="323" t="s">
        <v>192</v>
      </c>
      <c r="F890" s="323" t="s">
        <v>24</v>
      </c>
      <c r="G890" s="323" t="s">
        <v>28</v>
      </c>
      <c r="H890" s="323">
        <v>10.792570659546874</v>
      </c>
      <c r="I890" s="323">
        <v>11.567158070869947</v>
      </c>
      <c r="J890" s="324">
        <v>22.35972873041682</v>
      </c>
      <c r="K890" s="323">
        <v>806.7118776118222</v>
      </c>
      <c r="L890" s="323">
        <v>227.5665511274002</v>
      </c>
      <c r="M890" s="324">
        <v>1034.2784287392224</v>
      </c>
      <c r="N890" s="323">
        <v>117.87943069028631</v>
      </c>
      <c r="O890" s="323">
        <v>1508.2362543512731</v>
      </c>
      <c r="P890" s="323">
        <v>302.403779110306</v>
      </c>
      <c r="Q890" s="323">
        <v>150.3548006010893</v>
      </c>
      <c r="R890" s="323">
        <v>801.4786985915102</v>
      </c>
      <c r="S890" s="323">
        <v>673.3845625588634</v>
      </c>
      <c r="T890" s="323">
        <v>875.488724934241</v>
      </c>
      <c r="U890" s="323">
        <v>379.92966398955764</v>
      </c>
      <c r="V890" s="324">
        <v>4809.155914827127</v>
      </c>
      <c r="W890" s="324">
        <v>5865.794072296766</v>
      </c>
      <c r="X890" s="323">
        <v>592.1439744613676</v>
      </c>
      <c r="Y890" s="339">
        <v>6457.938046758134</v>
      </c>
    </row>
    <row r="891" spans="1:25" ht="15">
      <c r="A891" s="237">
        <v>2022</v>
      </c>
      <c r="B891" s="323" t="s">
        <v>507</v>
      </c>
      <c r="C891" s="323" t="s">
        <v>22</v>
      </c>
      <c r="D891" s="323" t="s">
        <v>29</v>
      </c>
      <c r="E891" s="323" t="s">
        <v>193</v>
      </c>
      <c r="F891" s="323" t="s">
        <v>24</v>
      </c>
      <c r="G891" s="323" t="s">
        <v>30</v>
      </c>
      <c r="H891" s="323">
        <v>39.436509896170314</v>
      </c>
      <c r="I891" s="323">
        <v>20.56183542935354</v>
      </c>
      <c r="J891" s="324">
        <v>59.99834532552386</v>
      </c>
      <c r="K891" s="323">
        <v>294.9921442869826</v>
      </c>
      <c r="L891" s="323">
        <v>33.45103480196893</v>
      </c>
      <c r="M891" s="324">
        <v>328.4431790889515</v>
      </c>
      <c r="N891" s="323">
        <v>138.1629900177659</v>
      </c>
      <c r="O891" s="323">
        <v>154.42578098863652</v>
      </c>
      <c r="P891" s="323">
        <v>38.942779588629165</v>
      </c>
      <c r="Q891" s="323">
        <v>21.129970602148532</v>
      </c>
      <c r="R891" s="323">
        <v>93.30774550933818</v>
      </c>
      <c r="S891" s="323">
        <v>117.78022649175519</v>
      </c>
      <c r="T891" s="323">
        <v>127.24911995093376</v>
      </c>
      <c r="U891" s="323">
        <v>48.38515102716441</v>
      </c>
      <c r="V891" s="324">
        <v>739.3837641763716</v>
      </c>
      <c r="W891" s="324">
        <v>1127.825288590847</v>
      </c>
      <c r="X891" s="323">
        <v>121.56375461820704</v>
      </c>
      <c r="Y891" s="339">
        <v>1249.389043209054</v>
      </c>
    </row>
    <row r="892" spans="1:25" ht="15">
      <c r="A892" s="237">
        <v>2022</v>
      </c>
      <c r="B892" s="323" t="s">
        <v>507</v>
      </c>
      <c r="C892" s="323" t="s">
        <v>22</v>
      </c>
      <c r="D892" s="323" t="s">
        <v>26</v>
      </c>
      <c r="E892" s="323" t="s">
        <v>194</v>
      </c>
      <c r="F892" s="323" t="s">
        <v>24</v>
      </c>
      <c r="G892" s="323" t="s">
        <v>31</v>
      </c>
      <c r="H892" s="323">
        <v>4.073828212109418</v>
      </c>
      <c r="I892" s="323">
        <v>2.2250342544998882</v>
      </c>
      <c r="J892" s="324">
        <v>6.298862466609306</v>
      </c>
      <c r="K892" s="323">
        <v>548.0796650248404</v>
      </c>
      <c r="L892" s="323">
        <v>83.67727901675637</v>
      </c>
      <c r="M892" s="324">
        <v>631.7569440415969</v>
      </c>
      <c r="N892" s="323">
        <v>163.33478119414403</v>
      </c>
      <c r="O892" s="323">
        <v>166.98352297825323</v>
      </c>
      <c r="P892" s="323">
        <v>39.03185899199044</v>
      </c>
      <c r="Q892" s="323">
        <v>17.285283856866002</v>
      </c>
      <c r="R892" s="323">
        <v>93.60396446052835</v>
      </c>
      <c r="S892" s="323">
        <v>113.81121097327473</v>
      </c>
      <c r="T892" s="323">
        <v>84.48256625054218</v>
      </c>
      <c r="U892" s="323">
        <v>42.946931119322166</v>
      </c>
      <c r="V892" s="324">
        <v>721.480119824921</v>
      </c>
      <c r="W892" s="324">
        <v>1359.5359263331272</v>
      </c>
      <c r="X892" s="323">
        <v>141.90131481009254</v>
      </c>
      <c r="Y892" s="339">
        <v>1501.4372411432198</v>
      </c>
    </row>
    <row r="893" spans="1:25" ht="15">
      <c r="A893" s="237">
        <v>2022</v>
      </c>
      <c r="B893" s="323" t="s">
        <v>507</v>
      </c>
      <c r="C893" s="323" t="s">
        <v>22</v>
      </c>
      <c r="D893" s="323" t="s">
        <v>29</v>
      </c>
      <c r="E893" s="323" t="s">
        <v>195</v>
      </c>
      <c r="F893" s="323" t="s">
        <v>24</v>
      </c>
      <c r="G893" s="323" t="s">
        <v>32</v>
      </c>
      <c r="H893" s="323">
        <v>17.08862044927844</v>
      </c>
      <c r="I893" s="323">
        <v>0</v>
      </c>
      <c r="J893" s="324">
        <v>17.08862044927844</v>
      </c>
      <c r="K893" s="323">
        <v>2032.2445443803472</v>
      </c>
      <c r="L893" s="323">
        <v>162.33584626031717</v>
      </c>
      <c r="M893" s="324">
        <v>2194.5803906406645</v>
      </c>
      <c r="N893" s="323">
        <v>501.68859554026716</v>
      </c>
      <c r="O893" s="323">
        <v>1629.4047593150024</v>
      </c>
      <c r="P893" s="323">
        <v>331.76595832463073</v>
      </c>
      <c r="Q893" s="323">
        <v>463.41032168317804</v>
      </c>
      <c r="R893" s="323">
        <v>1189.0682776817441</v>
      </c>
      <c r="S893" s="323">
        <v>952.1314254725754</v>
      </c>
      <c r="T893" s="323">
        <v>952.7614398779631</v>
      </c>
      <c r="U893" s="323">
        <v>483.98082334287</v>
      </c>
      <c r="V893" s="324">
        <v>6504.211601238232</v>
      </c>
      <c r="W893" s="324">
        <v>8715.880612328176</v>
      </c>
      <c r="X893" s="323">
        <v>883.9718882663578</v>
      </c>
      <c r="Y893" s="339">
        <v>9599.852500594534</v>
      </c>
    </row>
    <row r="894" spans="1:25" ht="15">
      <c r="A894" s="237">
        <v>2022</v>
      </c>
      <c r="B894" s="323" t="s">
        <v>507</v>
      </c>
      <c r="C894" s="323" t="s">
        <v>22</v>
      </c>
      <c r="D894" s="323" t="s">
        <v>26</v>
      </c>
      <c r="E894" s="323" t="s">
        <v>196</v>
      </c>
      <c r="F894" s="323" t="s">
        <v>24</v>
      </c>
      <c r="G894" s="323" t="s">
        <v>33</v>
      </c>
      <c r="H894" s="323">
        <v>79.03194977519436</v>
      </c>
      <c r="I894" s="323">
        <v>75.9568129899295</v>
      </c>
      <c r="J894" s="324">
        <v>154.98876276512385</v>
      </c>
      <c r="K894" s="323">
        <v>1267.221906380824</v>
      </c>
      <c r="L894" s="323">
        <v>267.8879414891411</v>
      </c>
      <c r="M894" s="324">
        <v>1535.109847869965</v>
      </c>
      <c r="N894" s="323">
        <v>83.48532946951386</v>
      </c>
      <c r="O894" s="323">
        <v>288.3476640126814</v>
      </c>
      <c r="P894" s="323">
        <v>34.87513846529491</v>
      </c>
      <c r="Q894" s="323">
        <v>19.53872051671398</v>
      </c>
      <c r="R894" s="323">
        <v>95.36708197653536</v>
      </c>
      <c r="S894" s="323">
        <v>112.15520137185095</v>
      </c>
      <c r="T894" s="323">
        <v>90.55961642685651</v>
      </c>
      <c r="U894" s="323">
        <v>43.51316764613549</v>
      </c>
      <c r="V894" s="324">
        <v>767.8419198855823</v>
      </c>
      <c r="W894" s="324">
        <v>2457.940530520671</v>
      </c>
      <c r="X894" s="323">
        <v>260.55659109277536</v>
      </c>
      <c r="Y894" s="339">
        <v>2718.4971216134463</v>
      </c>
    </row>
    <row r="895" spans="1:25" ht="15">
      <c r="A895" s="237">
        <v>2022</v>
      </c>
      <c r="B895" s="323" t="s">
        <v>507</v>
      </c>
      <c r="C895" s="323" t="s">
        <v>22</v>
      </c>
      <c r="D895" s="323" t="s">
        <v>29</v>
      </c>
      <c r="E895" s="323" t="s">
        <v>197</v>
      </c>
      <c r="F895" s="323" t="s">
        <v>24</v>
      </c>
      <c r="G895" s="323" t="s">
        <v>34</v>
      </c>
      <c r="H895" s="323">
        <v>0.1338912786617804</v>
      </c>
      <c r="I895" s="323">
        <v>0.4272540905954586</v>
      </c>
      <c r="J895" s="324">
        <v>0.561145369257239</v>
      </c>
      <c r="K895" s="323">
        <v>2517.0483833429666</v>
      </c>
      <c r="L895" s="323">
        <v>443.14779990770796</v>
      </c>
      <c r="M895" s="324">
        <v>2960.1961832506745</v>
      </c>
      <c r="N895" s="323">
        <v>193.88046844753174</v>
      </c>
      <c r="O895" s="323">
        <v>1621.0832823609746</v>
      </c>
      <c r="P895" s="323">
        <v>273.50440290133196</v>
      </c>
      <c r="Q895" s="323">
        <v>224.34465011501595</v>
      </c>
      <c r="R895" s="323">
        <v>779.0725312486052</v>
      </c>
      <c r="S895" s="323">
        <v>680.9877242047887</v>
      </c>
      <c r="T895" s="323">
        <v>718.0731778295742</v>
      </c>
      <c r="U895" s="323">
        <v>325.0270761691846</v>
      </c>
      <c r="V895" s="324">
        <v>4815.973313277007</v>
      </c>
      <c r="W895" s="324">
        <v>7776.730641896939</v>
      </c>
      <c r="X895" s="323">
        <v>785.1484604844231</v>
      </c>
      <c r="Y895" s="339">
        <v>8561.879102381363</v>
      </c>
    </row>
    <row r="896" spans="1:25" ht="15">
      <c r="A896" s="237">
        <v>2022</v>
      </c>
      <c r="B896" s="323" t="s">
        <v>507</v>
      </c>
      <c r="C896" s="323" t="s">
        <v>22</v>
      </c>
      <c r="D896" s="323" t="s">
        <v>29</v>
      </c>
      <c r="E896" s="323" t="s">
        <v>198</v>
      </c>
      <c r="F896" s="323" t="s">
        <v>24</v>
      </c>
      <c r="G896" s="323" t="s">
        <v>35</v>
      </c>
      <c r="H896" s="323">
        <v>4.7132145661477844</v>
      </c>
      <c r="I896" s="323">
        <v>0</v>
      </c>
      <c r="J896" s="324">
        <v>4.7132145661477844</v>
      </c>
      <c r="K896" s="323">
        <v>932.7879201278238</v>
      </c>
      <c r="L896" s="323">
        <v>81.44882546079464</v>
      </c>
      <c r="M896" s="324">
        <v>1014.2367455886184</v>
      </c>
      <c r="N896" s="323">
        <v>128.12512859482686</v>
      </c>
      <c r="O896" s="323">
        <v>242.16316929715546</v>
      </c>
      <c r="P896" s="323">
        <v>58.20178470685966</v>
      </c>
      <c r="Q896" s="323">
        <v>21.264804114140578</v>
      </c>
      <c r="R896" s="323">
        <v>167.69289107196644</v>
      </c>
      <c r="S896" s="323">
        <v>142.45194317892495</v>
      </c>
      <c r="T896" s="323">
        <v>98.1493768880997</v>
      </c>
      <c r="U896" s="323">
        <v>60.77481020036726</v>
      </c>
      <c r="V896" s="324">
        <v>918.8239080523409</v>
      </c>
      <c r="W896" s="324">
        <v>1937.7738682071072</v>
      </c>
      <c r="X896" s="323">
        <v>197.93612982785956</v>
      </c>
      <c r="Y896" s="339">
        <v>2135.7099980349667</v>
      </c>
    </row>
    <row r="897" spans="1:25" ht="15">
      <c r="A897" s="237">
        <v>2022</v>
      </c>
      <c r="B897" s="323" t="s">
        <v>507</v>
      </c>
      <c r="C897" s="323" t="s">
        <v>22</v>
      </c>
      <c r="D897" s="323" t="s">
        <v>29</v>
      </c>
      <c r="E897" s="323" t="s">
        <v>199</v>
      </c>
      <c r="F897" s="323" t="s">
        <v>24</v>
      </c>
      <c r="G897" s="323" t="s">
        <v>36</v>
      </c>
      <c r="H897" s="323">
        <v>4.15313049732208</v>
      </c>
      <c r="I897" s="323">
        <v>0</v>
      </c>
      <c r="J897" s="324">
        <v>4.15313049732208</v>
      </c>
      <c r="K897" s="323">
        <v>1081.0345108482338</v>
      </c>
      <c r="L897" s="323">
        <v>106.81921675671136</v>
      </c>
      <c r="M897" s="324">
        <v>1187.853727604945</v>
      </c>
      <c r="N897" s="323">
        <v>86.61655930295053</v>
      </c>
      <c r="O897" s="323">
        <v>603.7358752758864</v>
      </c>
      <c r="P897" s="323">
        <v>111.31033649121547</v>
      </c>
      <c r="Q897" s="323">
        <v>81.09431945680436</v>
      </c>
      <c r="R897" s="323">
        <v>328.82999222481686</v>
      </c>
      <c r="S897" s="323">
        <v>284.12044741026335</v>
      </c>
      <c r="T897" s="323">
        <v>398.40512186630156</v>
      </c>
      <c r="U897" s="323">
        <v>122.70741024127395</v>
      </c>
      <c r="V897" s="324">
        <v>2016.8200622695126</v>
      </c>
      <c r="W897" s="324">
        <v>3208.8269203717796</v>
      </c>
      <c r="X897" s="323">
        <v>323.8515826030861</v>
      </c>
      <c r="Y897" s="339">
        <v>3532.6785029748658</v>
      </c>
    </row>
    <row r="898" spans="1:25" ht="15">
      <c r="A898" s="237">
        <v>2022</v>
      </c>
      <c r="B898" s="323" t="s">
        <v>507</v>
      </c>
      <c r="C898" s="323" t="s">
        <v>37</v>
      </c>
      <c r="D898" s="323" t="s">
        <v>38</v>
      </c>
      <c r="E898" s="323" t="s">
        <v>200</v>
      </c>
      <c r="F898" s="323" t="s">
        <v>39</v>
      </c>
      <c r="G898" s="323" t="s">
        <v>40</v>
      </c>
      <c r="H898" s="323">
        <v>30.179947515851605</v>
      </c>
      <c r="I898" s="323">
        <v>15.658846186425466</v>
      </c>
      <c r="J898" s="324">
        <v>45.83879370227707</v>
      </c>
      <c r="K898" s="323">
        <v>7.838708969992392</v>
      </c>
      <c r="L898" s="323">
        <v>13.51767777347652</v>
      </c>
      <c r="M898" s="324">
        <v>21.35638674346891</v>
      </c>
      <c r="N898" s="323">
        <v>14.389357121685435</v>
      </c>
      <c r="O898" s="323">
        <v>85.49959972651655</v>
      </c>
      <c r="P898" s="323">
        <v>13.268513605001768</v>
      </c>
      <c r="Q898" s="323">
        <v>4.056353303861215</v>
      </c>
      <c r="R898" s="323">
        <v>24.546983725238817</v>
      </c>
      <c r="S898" s="323">
        <v>33.48207391741117</v>
      </c>
      <c r="T898" s="323">
        <v>72.03182916194767</v>
      </c>
      <c r="U898" s="323">
        <v>19.86859208677951</v>
      </c>
      <c r="V898" s="324">
        <v>267.14330264844216</v>
      </c>
      <c r="W898" s="324">
        <v>334.3384830941882</v>
      </c>
      <c r="X898" s="323">
        <v>37.48134282683901</v>
      </c>
      <c r="Y898" s="339">
        <v>371.8198259210272</v>
      </c>
    </row>
    <row r="899" spans="1:25" ht="15">
      <c r="A899" s="237">
        <v>2022</v>
      </c>
      <c r="B899" s="323" t="s">
        <v>507</v>
      </c>
      <c r="C899" s="323" t="s">
        <v>37</v>
      </c>
      <c r="D899" s="323" t="s">
        <v>38</v>
      </c>
      <c r="E899" s="323" t="s">
        <v>201</v>
      </c>
      <c r="F899" s="323" t="s">
        <v>39</v>
      </c>
      <c r="G899" s="323" t="s">
        <v>41</v>
      </c>
      <c r="H899" s="323">
        <v>431.5212579548103</v>
      </c>
      <c r="I899" s="323">
        <v>237.4502707730348</v>
      </c>
      <c r="J899" s="324">
        <v>668.9715287278451</v>
      </c>
      <c r="K899" s="323">
        <v>25.439839747170286</v>
      </c>
      <c r="L899" s="323">
        <v>39.133189726452684</v>
      </c>
      <c r="M899" s="324">
        <v>64.57302947362297</v>
      </c>
      <c r="N899" s="323">
        <v>52.32414500954844</v>
      </c>
      <c r="O899" s="323">
        <v>311.9904734361666</v>
      </c>
      <c r="P899" s="323">
        <v>35.84354736820885</v>
      </c>
      <c r="Q899" s="323">
        <v>20.842574695514035</v>
      </c>
      <c r="R899" s="323">
        <v>68.06008106472106</v>
      </c>
      <c r="S899" s="323">
        <v>114.72669381756582</v>
      </c>
      <c r="T899" s="323">
        <v>205.82982460996433</v>
      </c>
      <c r="U899" s="323">
        <v>44.906717291685126</v>
      </c>
      <c r="V899" s="324">
        <v>854.5240572933743</v>
      </c>
      <c r="W899" s="324">
        <v>1588.0686154948426</v>
      </c>
      <c r="X899" s="323">
        <v>210.22260057512779</v>
      </c>
      <c r="Y899" s="339">
        <v>1798.2912160699702</v>
      </c>
    </row>
    <row r="900" spans="1:25" ht="15">
      <c r="A900" s="237">
        <v>2022</v>
      </c>
      <c r="B900" s="323" t="s">
        <v>507</v>
      </c>
      <c r="C900" s="323" t="s">
        <v>37</v>
      </c>
      <c r="D900" s="323" t="s">
        <v>38</v>
      </c>
      <c r="E900" s="323" t="s">
        <v>202</v>
      </c>
      <c r="F900" s="323" t="s">
        <v>39</v>
      </c>
      <c r="G900" s="323" t="s">
        <v>42</v>
      </c>
      <c r="H900" s="323">
        <v>260.59702186427376</v>
      </c>
      <c r="I900" s="323">
        <v>133.80234380511945</v>
      </c>
      <c r="J900" s="324">
        <v>394.3993656693932</v>
      </c>
      <c r="K900" s="323">
        <v>12.786300697417882</v>
      </c>
      <c r="L900" s="323">
        <v>15.447054001367476</v>
      </c>
      <c r="M900" s="324">
        <v>28.23335469878536</v>
      </c>
      <c r="N900" s="323">
        <v>28.222955200255193</v>
      </c>
      <c r="O900" s="323">
        <v>123.17394116701202</v>
      </c>
      <c r="P900" s="323">
        <v>18.65810839260553</v>
      </c>
      <c r="Q900" s="323">
        <v>6.4478422695010345</v>
      </c>
      <c r="R900" s="323">
        <v>36.13316789668417</v>
      </c>
      <c r="S900" s="323">
        <v>52.03764463570925</v>
      </c>
      <c r="T900" s="323">
        <v>94.28016340490052</v>
      </c>
      <c r="U900" s="323">
        <v>27.14595736390722</v>
      </c>
      <c r="V900" s="324">
        <v>386.0997803305749</v>
      </c>
      <c r="W900" s="324">
        <v>808.7325006987535</v>
      </c>
      <c r="X900" s="323">
        <v>110.47173680157218</v>
      </c>
      <c r="Y900" s="339">
        <v>919.2042375003257</v>
      </c>
    </row>
    <row r="901" spans="1:25" ht="15">
      <c r="A901" s="237">
        <v>2022</v>
      </c>
      <c r="B901" s="323" t="s">
        <v>507</v>
      </c>
      <c r="C901" s="323" t="s">
        <v>37</v>
      </c>
      <c r="D901" s="323" t="s">
        <v>38</v>
      </c>
      <c r="E901" s="323" t="s">
        <v>203</v>
      </c>
      <c r="F901" s="323" t="s">
        <v>39</v>
      </c>
      <c r="G901" s="323" t="s">
        <v>43</v>
      </c>
      <c r="H901" s="323">
        <v>32.86016762082055</v>
      </c>
      <c r="I901" s="323">
        <v>16.871190814970987</v>
      </c>
      <c r="J901" s="324">
        <v>49.731358435791535</v>
      </c>
      <c r="K901" s="323">
        <v>10.34655169633388</v>
      </c>
      <c r="L901" s="323">
        <v>4.590390355010334</v>
      </c>
      <c r="M901" s="324">
        <v>14.936942051344214</v>
      </c>
      <c r="N901" s="323">
        <v>11.429632557117838</v>
      </c>
      <c r="O901" s="323">
        <v>60.01584495007819</v>
      </c>
      <c r="P901" s="323">
        <v>6.7378477640641465</v>
      </c>
      <c r="Q901" s="323">
        <v>2.472875498233277</v>
      </c>
      <c r="R901" s="323">
        <v>13.410585043671881</v>
      </c>
      <c r="S901" s="323">
        <v>22.918840602715807</v>
      </c>
      <c r="T901" s="323">
        <v>54.32520456452928</v>
      </c>
      <c r="U901" s="323">
        <v>10.253355993007984</v>
      </c>
      <c r="V901" s="324">
        <v>181.5641869734184</v>
      </c>
      <c r="W901" s="324">
        <v>246.23248746055413</v>
      </c>
      <c r="X901" s="323">
        <v>28.872114518786056</v>
      </c>
      <c r="Y901" s="339">
        <v>275.1046019793402</v>
      </c>
    </row>
    <row r="902" spans="1:25" ht="15">
      <c r="A902" s="237">
        <v>2022</v>
      </c>
      <c r="B902" s="323" t="s">
        <v>507</v>
      </c>
      <c r="C902" s="323" t="s">
        <v>37</v>
      </c>
      <c r="D902" s="323" t="s">
        <v>38</v>
      </c>
      <c r="E902" s="323" t="s">
        <v>204</v>
      </c>
      <c r="F902" s="323" t="s">
        <v>39</v>
      </c>
      <c r="G902" s="323" t="s">
        <v>44</v>
      </c>
      <c r="H902" s="323">
        <v>24.88887116645407</v>
      </c>
      <c r="I902" s="323">
        <v>13.646012665288028</v>
      </c>
      <c r="J902" s="324">
        <v>38.5348838317421</v>
      </c>
      <c r="K902" s="323">
        <v>3.985941073749062</v>
      </c>
      <c r="L902" s="323">
        <v>13.458907343879396</v>
      </c>
      <c r="M902" s="324">
        <v>17.444848417628457</v>
      </c>
      <c r="N902" s="323">
        <v>12.618246899079095</v>
      </c>
      <c r="O902" s="323">
        <v>63.18835144934679</v>
      </c>
      <c r="P902" s="323">
        <v>13.419940396069883</v>
      </c>
      <c r="Q902" s="323">
        <v>4.9356987627376245</v>
      </c>
      <c r="R902" s="323">
        <v>22.086642373598686</v>
      </c>
      <c r="S902" s="323">
        <v>28.4587460508735</v>
      </c>
      <c r="T902" s="323">
        <v>69.07694547042851</v>
      </c>
      <c r="U902" s="323">
        <v>14.484242948868491</v>
      </c>
      <c r="V902" s="324">
        <v>228.2688143510026</v>
      </c>
      <c r="W902" s="324">
        <v>284.2485466003732</v>
      </c>
      <c r="X902" s="323">
        <v>31.686628764401885</v>
      </c>
      <c r="Y902" s="339">
        <v>315.93517536477503</v>
      </c>
    </row>
    <row r="903" spans="1:25" ht="15">
      <c r="A903" s="237">
        <v>2022</v>
      </c>
      <c r="B903" s="323" t="s">
        <v>507</v>
      </c>
      <c r="C903" s="323" t="s">
        <v>37</v>
      </c>
      <c r="D903" s="323" t="s">
        <v>38</v>
      </c>
      <c r="E903" s="323" t="s">
        <v>205</v>
      </c>
      <c r="F903" s="323" t="s">
        <v>39</v>
      </c>
      <c r="G903" s="323" t="s">
        <v>45</v>
      </c>
      <c r="H903" s="323">
        <v>47.075969805543934</v>
      </c>
      <c r="I903" s="323">
        <v>29.317400949065615</v>
      </c>
      <c r="J903" s="324">
        <v>76.39337075460955</v>
      </c>
      <c r="K903" s="323">
        <v>4.278244250636289</v>
      </c>
      <c r="L903" s="323">
        <v>11.109022343991162</v>
      </c>
      <c r="M903" s="324">
        <v>15.387266594627452</v>
      </c>
      <c r="N903" s="323">
        <v>9.607781285661886</v>
      </c>
      <c r="O903" s="323">
        <v>59.04738355221243</v>
      </c>
      <c r="P903" s="323">
        <v>8.185414608666367</v>
      </c>
      <c r="Q903" s="323">
        <v>2.8556621893908516</v>
      </c>
      <c r="R903" s="323">
        <v>15.757349490509666</v>
      </c>
      <c r="S903" s="323">
        <v>23.720729686196652</v>
      </c>
      <c r="T903" s="323">
        <v>60.56872055284853</v>
      </c>
      <c r="U903" s="323">
        <v>9.645645990418501</v>
      </c>
      <c r="V903" s="324">
        <v>189.38868735590486</v>
      </c>
      <c r="W903" s="324">
        <v>281.1693247051419</v>
      </c>
      <c r="X903" s="323">
        <v>34.181222080014656</v>
      </c>
      <c r="Y903" s="339">
        <v>315.35054678515655</v>
      </c>
    </row>
    <row r="904" spans="1:25" ht="15">
      <c r="A904" s="237">
        <v>2022</v>
      </c>
      <c r="B904" s="323" t="s">
        <v>507</v>
      </c>
      <c r="C904" s="323" t="s">
        <v>46</v>
      </c>
      <c r="D904" s="323" t="s">
        <v>47</v>
      </c>
      <c r="E904" s="323" t="s">
        <v>206</v>
      </c>
      <c r="F904" s="323" t="s">
        <v>48</v>
      </c>
      <c r="G904" s="323" t="s">
        <v>49</v>
      </c>
      <c r="H904" s="323">
        <v>4.0689538132699585</v>
      </c>
      <c r="I904" s="323">
        <v>2.0890964396457177</v>
      </c>
      <c r="J904" s="324">
        <v>6.158050252915676</v>
      </c>
      <c r="K904" s="323">
        <v>1.5336900947152086</v>
      </c>
      <c r="L904" s="323">
        <v>2.031174639236205</v>
      </c>
      <c r="M904" s="324">
        <v>3.5648647339514135</v>
      </c>
      <c r="N904" s="323">
        <v>4.354020553985096</v>
      </c>
      <c r="O904" s="323">
        <v>8.011777441752926</v>
      </c>
      <c r="P904" s="323">
        <v>1.7188051588888607</v>
      </c>
      <c r="Q904" s="323">
        <v>0.8669032416318034</v>
      </c>
      <c r="R904" s="323">
        <v>5.923073751447861</v>
      </c>
      <c r="S904" s="323">
        <v>5.87128935987696</v>
      </c>
      <c r="T904" s="323">
        <v>9.912087189584717</v>
      </c>
      <c r="U904" s="323">
        <v>3.0430499639473045</v>
      </c>
      <c r="V904" s="324">
        <v>39.70100666111553</v>
      </c>
      <c r="W904" s="324">
        <v>49.42392164798262</v>
      </c>
      <c r="X904" s="323">
        <v>5.504856249949119</v>
      </c>
      <c r="Y904" s="339">
        <v>54.92877789793174</v>
      </c>
    </row>
    <row r="905" spans="1:25" ht="15">
      <c r="A905" s="237">
        <v>2022</v>
      </c>
      <c r="B905" s="323" t="s">
        <v>507</v>
      </c>
      <c r="C905" s="323" t="s">
        <v>46</v>
      </c>
      <c r="D905" s="323" t="s">
        <v>47</v>
      </c>
      <c r="E905" s="323" t="s">
        <v>207</v>
      </c>
      <c r="F905" s="323" t="s">
        <v>48</v>
      </c>
      <c r="G905" s="323" t="s">
        <v>50</v>
      </c>
      <c r="H905" s="323">
        <v>15.471160428487769</v>
      </c>
      <c r="I905" s="323">
        <v>9.250093373617478</v>
      </c>
      <c r="J905" s="324">
        <v>24.721253802105245</v>
      </c>
      <c r="K905" s="323">
        <v>1.730821790310185</v>
      </c>
      <c r="L905" s="323">
        <v>5.281560734375545</v>
      </c>
      <c r="M905" s="324">
        <v>7.01238252468573</v>
      </c>
      <c r="N905" s="323">
        <v>5.682813563471325</v>
      </c>
      <c r="O905" s="323">
        <v>16.34801436049156</v>
      </c>
      <c r="P905" s="323">
        <v>2.0922484994473436</v>
      </c>
      <c r="Q905" s="323">
        <v>1.2384604314598862</v>
      </c>
      <c r="R905" s="323">
        <v>8.309684355959966</v>
      </c>
      <c r="S905" s="323">
        <v>9.998721026986606</v>
      </c>
      <c r="T905" s="323">
        <v>19.332354841023882</v>
      </c>
      <c r="U905" s="323">
        <v>5.533900288699978</v>
      </c>
      <c r="V905" s="324">
        <v>68.53619736754055</v>
      </c>
      <c r="W905" s="324">
        <v>100.26983369433154</v>
      </c>
      <c r="X905" s="323">
        <v>12.003552365132423</v>
      </c>
      <c r="Y905" s="339">
        <v>112.27338605946396</v>
      </c>
    </row>
    <row r="906" spans="1:25" ht="15">
      <c r="A906" s="237">
        <v>2022</v>
      </c>
      <c r="B906" s="323" t="s">
        <v>507</v>
      </c>
      <c r="C906" s="323" t="s">
        <v>46</v>
      </c>
      <c r="D906" s="323" t="s">
        <v>51</v>
      </c>
      <c r="E906" s="323" t="s">
        <v>208</v>
      </c>
      <c r="F906" s="323" t="s">
        <v>48</v>
      </c>
      <c r="G906" s="323" t="s">
        <v>52</v>
      </c>
      <c r="H906" s="323">
        <v>30.87171215583155</v>
      </c>
      <c r="I906" s="323">
        <v>19.62044494493887</v>
      </c>
      <c r="J906" s="324">
        <v>50.49215710077042</v>
      </c>
      <c r="K906" s="323">
        <v>47.205872677548484</v>
      </c>
      <c r="L906" s="323">
        <v>6.194672661298792</v>
      </c>
      <c r="M906" s="324">
        <v>53.40054533884728</v>
      </c>
      <c r="N906" s="323">
        <v>78.03812280217613</v>
      </c>
      <c r="O906" s="323">
        <v>132.2037090330585</v>
      </c>
      <c r="P906" s="323">
        <v>24.322342769788868</v>
      </c>
      <c r="Q906" s="323">
        <v>17.087429993211206</v>
      </c>
      <c r="R906" s="323">
        <v>48.854466549463936</v>
      </c>
      <c r="S906" s="323">
        <v>82.02892176712179</v>
      </c>
      <c r="T906" s="323">
        <v>59.45592588759106</v>
      </c>
      <c r="U906" s="323">
        <v>28.44671421529045</v>
      </c>
      <c r="V906" s="324">
        <v>470.4376330177019</v>
      </c>
      <c r="W906" s="324">
        <v>574.3303354573196</v>
      </c>
      <c r="X906" s="323">
        <v>64.17399563107188</v>
      </c>
      <c r="Y906" s="339">
        <v>638.5043310883915</v>
      </c>
    </row>
    <row r="907" spans="1:25" ht="15">
      <c r="A907" s="237">
        <v>2022</v>
      </c>
      <c r="B907" s="323" t="s">
        <v>507</v>
      </c>
      <c r="C907" s="323" t="s">
        <v>46</v>
      </c>
      <c r="D907" s="323" t="s">
        <v>51</v>
      </c>
      <c r="E907" s="323" t="s">
        <v>209</v>
      </c>
      <c r="F907" s="323" t="s">
        <v>48</v>
      </c>
      <c r="G907" s="323" t="s">
        <v>53</v>
      </c>
      <c r="H907" s="323">
        <v>1.248324925476786</v>
      </c>
      <c r="I907" s="323">
        <v>72.3056516570214</v>
      </c>
      <c r="J907" s="324">
        <v>73.55397658249818</v>
      </c>
      <c r="K907" s="323">
        <v>45.43846743099261</v>
      </c>
      <c r="L907" s="323">
        <v>2.6218905645040467</v>
      </c>
      <c r="M907" s="324">
        <v>48.06035799549666</v>
      </c>
      <c r="N907" s="323">
        <v>65.69353149718049</v>
      </c>
      <c r="O907" s="323">
        <v>36.9174297942465</v>
      </c>
      <c r="P907" s="323">
        <v>7.292871776181955</v>
      </c>
      <c r="Q907" s="323">
        <v>2.6481927467269957</v>
      </c>
      <c r="R907" s="323">
        <v>19.63776809522595</v>
      </c>
      <c r="S907" s="323">
        <v>100.0410399021827</v>
      </c>
      <c r="T907" s="323">
        <v>38.27886721548634</v>
      </c>
      <c r="U907" s="323">
        <v>15.043194463626653</v>
      </c>
      <c r="V907" s="324">
        <v>285.5528954908576</v>
      </c>
      <c r="W907" s="324">
        <v>407.16723006885246</v>
      </c>
      <c r="X907" s="323">
        <v>49.0368929544556</v>
      </c>
      <c r="Y907" s="339">
        <v>456.20412302330806</v>
      </c>
    </row>
    <row r="908" spans="1:25" ht="15">
      <c r="A908" s="237">
        <v>2022</v>
      </c>
      <c r="B908" s="323" t="s">
        <v>507</v>
      </c>
      <c r="C908" s="323" t="s">
        <v>46</v>
      </c>
      <c r="D908" s="323" t="s">
        <v>51</v>
      </c>
      <c r="E908" s="323" t="s">
        <v>210</v>
      </c>
      <c r="F908" s="323" t="s">
        <v>48</v>
      </c>
      <c r="G908" s="323" t="s">
        <v>54</v>
      </c>
      <c r="H908" s="323">
        <v>1.7986744878402796</v>
      </c>
      <c r="I908" s="323">
        <v>8.173802523695429</v>
      </c>
      <c r="J908" s="324">
        <v>9.972477011535709</v>
      </c>
      <c r="K908" s="323">
        <v>18.151397340920692</v>
      </c>
      <c r="L908" s="323">
        <v>5.904670045756352</v>
      </c>
      <c r="M908" s="324">
        <v>24.056067386677043</v>
      </c>
      <c r="N908" s="323">
        <v>13.18780561547435</v>
      </c>
      <c r="O908" s="323">
        <v>65.37440889905403</v>
      </c>
      <c r="P908" s="323">
        <v>4.280518459890622</v>
      </c>
      <c r="Q908" s="323">
        <v>1.4722226128605957</v>
      </c>
      <c r="R908" s="323">
        <v>13.559350520121008</v>
      </c>
      <c r="S908" s="323">
        <v>23.747092703211074</v>
      </c>
      <c r="T908" s="323">
        <v>23.28695279878696</v>
      </c>
      <c r="U908" s="323">
        <v>7.777536442748382</v>
      </c>
      <c r="V908" s="324">
        <v>152.68588805214702</v>
      </c>
      <c r="W908" s="324">
        <v>186.71443245035977</v>
      </c>
      <c r="X908" s="323">
        <v>20.394449871575638</v>
      </c>
      <c r="Y908" s="339">
        <v>207.1088823219354</v>
      </c>
    </row>
    <row r="909" spans="1:25" ht="15">
      <c r="A909" s="237">
        <v>2022</v>
      </c>
      <c r="B909" s="323" t="s">
        <v>507</v>
      </c>
      <c r="C909" s="323" t="s">
        <v>46</v>
      </c>
      <c r="D909" s="323" t="s">
        <v>51</v>
      </c>
      <c r="E909" s="323" t="s">
        <v>211</v>
      </c>
      <c r="F909" s="323" t="s">
        <v>48</v>
      </c>
      <c r="G909" s="323" t="s">
        <v>55</v>
      </c>
      <c r="H909" s="323">
        <v>4.35648299569608</v>
      </c>
      <c r="I909" s="323">
        <v>423.7884351274993</v>
      </c>
      <c r="J909" s="324">
        <v>428.1449181231954</v>
      </c>
      <c r="K909" s="323">
        <v>6.186845757940995</v>
      </c>
      <c r="L909" s="323">
        <v>10.437633977327875</v>
      </c>
      <c r="M909" s="324">
        <v>16.62447973526887</v>
      </c>
      <c r="N909" s="323">
        <v>11.247499756046718</v>
      </c>
      <c r="O909" s="323">
        <v>17.190086865724624</v>
      </c>
      <c r="P909" s="323">
        <v>3.520145301853816</v>
      </c>
      <c r="Q909" s="323">
        <v>0.7914076949163734</v>
      </c>
      <c r="R909" s="323">
        <v>10.34709913020747</v>
      </c>
      <c r="S909" s="323">
        <v>124.12521041307373</v>
      </c>
      <c r="T909" s="323">
        <v>16.53687050304438</v>
      </c>
      <c r="U909" s="323">
        <v>6.366694921784353</v>
      </c>
      <c r="V909" s="324">
        <v>190.12501458665147</v>
      </c>
      <c r="W909" s="324">
        <v>634.8944124451157</v>
      </c>
      <c r="X909" s="323">
        <v>98.86380477467532</v>
      </c>
      <c r="Y909" s="339">
        <v>733.758217219791</v>
      </c>
    </row>
    <row r="910" spans="1:25" ht="15">
      <c r="A910" s="237">
        <v>2022</v>
      </c>
      <c r="B910" s="323" t="s">
        <v>507</v>
      </c>
      <c r="C910" s="323" t="s">
        <v>56</v>
      </c>
      <c r="D910" s="323" t="s">
        <v>57</v>
      </c>
      <c r="E910" s="323" t="s">
        <v>212</v>
      </c>
      <c r="F910" s="323" t="s">
        <v>58</v>
      </c>
      <c r="G910" s="323" t="s">
        <v>59</v>
      </c>
      <c r="H910" s="323">
        <v>29.453083834229496</v>
      </c>
      <c r="I910" s="323">
        <v>15.530443683678383</v>
      </c>
      <c r="J910" s="324">
        <v>44.98352751790788</v>
      </c>
      <c r="K910" s="323">
        <v>19.399819220523902</v>
      </c>
      <c r="L910" s="323">
        <v>31.37812713138974</v>
      </c>
      <c r="M910" s="324">
        <v>50.77794635191364</v>
      </c>
      <c r="N910" s="323">
        <v>31.086094734642764</v>
      </c>
      <c r="O910" s="323">
        <v>218.38167919834873</v>
      </c>
      <c r="P910" s="323">
        <v>30.83595535114118</v>
      </c>
      <c r="Q910" s="323">
        <v>15.452917594476496</v>
      </c>
      <c r="R910" s="323">
        <v>101.01062585916803</v>
      </c>
      <c r="S910" s="323">
        <v>98.98178335318396</v>
      </c>
      <c r="T910" s="323">
        <v>149.2861544218797</v>
      </c>
      <c r="U910" s="323">
        <v>64.40418639287377</v>
      </c>
      <c r="V910" s="324">
        <v>709.4393969057146</v>
      </c>
      <c r="W910" s="324">
        <v>805.2008707755361</v>
      </c>
      <c r="X910" s="323">
        <v>85.13550675322307</v>
      </c>
      <c r="Y910" s="339">
        <v>890.3363775287592</v>
      </c>
    </row>
    <row r="911" spans="1:25" ht="15">
      <c r="A911" s="237">
        <v>2022</v>
      </c>
      <c r="B911" s="323" t="s">
        <v>507</v>
      </c>
      <c r="C911" s="323" t="s">
        <v>56</v>
      </c>
      <c r="D911" s="323" t="s">
        <v>60</v>
      </c>
      <c r="E911" s="323" t="s">
        <v>213</v>
      </c>
      <c r="F911" s="323" t="s">
        <v>58</v>
      </c>
      <c r="G911" s="323" t="s">
        <v>61</v>
      </c>
      <c r="H911" s="323">
        <v>24.125235322622455</v>
      </c>
      <c r="I911" s="323">
        <v>12.386505086831756</v>
      </c>
      <c r="J911" s="324">
        <v>36.51174040945421</v>
      </c>
      <c r="K911" s="323">
        <v>1.94504121679702</v>
      </c>
      <c r="L911" s="323">
        <v>7.702252567706511</v>
      </c>
      <c r="M911" s="324">
        <v>9.64729378450353</v>
      </c>
      <c r="N911" s="323">
        <v>3.8404748618446662</v>
      </c>
      <c r="O911" s="323">
        <v>36.97786870735704</v>
      </c>
      <c r="P911" s="323">
        <v>6.0365145724981515</v>
      </c>
      <c r="Q911" s="323">
        <v>2.192099068113812</v>
      </c>
      <c r="R911" s="323">
        <v>15.97014318477094</v>
      </c>
      <c r="S911" s="323">
        <v>17.496426397403834</v>
      </c>
      <c r="T911" s="323">
        <v>36.14228595135102</v>
      </c>
      <c r="U911" s="323">
        <v>10.354203789097246</v>
      </c>
      <c r="V911" s="324">
        <v>129.01001653243674</v>
      </c>
      <c r="W911" s="324">
        <v>175.16905072639446</v>
      </c>
      <c r="X911" s="323">
        <v>20.291582057198873</v>
      </c>
      <c r="Y911" s="339">
        <v>195.46063278359333</v>
      </c>
    </row>
    <row r="912" spans="1:25" ht="15">
      <c r="A912" s="237">
        <v>2022</v>
      </c>
      <c r="B912" s="323" t="s">
        <v>507</v>
      </c>
      <c r="C912" s="323" t="s">
        <v>56</v>
      </c>
      <c r="D912" s="323" t="s">
        <v>47</v>
      </c>
      <c r="E912" s="323" t="s">
        <v>214</v>
      </c>
      <c r="F912" s="323" t="s">
        <v>58</v>
      </c>
      <c r="G912" s="323" t="s">
        <v>62</v>
      </c>
      <c r="H912" s="323">
        <v>2.4112495592636227</v>
      </c>
      <c r="I912" s="323">
        <v>1.3181104302647997</v>
      </c>
      <c r="J912" s="324">
        <v>3.7293599895284224</v>
      </c>
      <c r="K912" s="323">
        <v>7.346372428301836</v>
      </c>
      <c r="L912" s="323">
        <v>1.685468681950883</v>
      </c>
      <c r="M912" s="324">
        <v>9.031841110252719</v>
      </c>
      <c r="N912" s="323">
        <v>11.544306228557142</v>
      </c>
      <c r="O912" s="323">
        <v>26.093874161114194</v>
      </c>
      <c r="P912" s="323">
        <v>5.461346334982753</v>
      </c>
      <c r="Q912" s="323">
        <v>2.199523348536358</v>
      </c>
      <c r="R912" s="323">
        <v>12.760381969335398</v>
      </c>
      <c r="S912" s="323">
        <v>15.240146933899698</v>
      </c>
      <c r="T912" s="323">
        <v>17.75294151061217</v>
      </c>
      <c r="U912" s="323">
        <v>7.142422202946904</v>
      </c>
      <c r="V912" s="324">
        <v>98.19494268998461</v>
      </c>
      <c r="W912" s="324">
        <v>110.95614378976575</v>
      </c>
      <c r="X912" s="323">
        <v>11.786202425429162</v>
      </c>
      <c r="Y912" s="339">
        <v>122.74234621519491</v>
      </c>
    </row>
    <row r="913" spans="1:25" ht="15">
      <c r="A913" s="237">
        <v>2022</v>
      </c>
      <c r="B913" s="323" t="s">
        <v>507</v>
      </c>
      <c r="C913" s="323" t="s">
        <v>56</v>
      </c>
      <c r="D913" s="323" t="s">
        <v>63</v>
      </c>
      <c r="E913" s="323" t="s">
        <v>215</v>
      </c>
      <c r="F913" s="323" t="s">
        <v>58</v>
      </c>
      <c r="G913" s="323" t="s">
        <v>64</v>
      </c>
      <c r="H913" s="323">
        <v>465.7781693924861</v>
      </c>
      <c r="I913" s="323">
        <v>239.1443082069214</v>
      </c>
      <c r="J913" s="324">
        <v>704.9224775994076</v>
      </c>
      <c r="K913" s="323">
        <v>16.740840581225836</v>
      </c>
      <c r="L913" s="323">
        <v>1.0443663251237967</v>
      </c>
      <c r="M913" s="324">
        <v>17.785206906349632</v>
      </c>
      <c r="N913" s="323">
        <v>29.51198226062287</v>
      </c>
      <c r="O913" s="323">
        <v>55.0804385652229</v>
      </c>
      <c r="P913" s="323">
        <v>9.44802910816895</v>
      </c>
      <c r="Q913" s="323">
        <v>3.037568422909172</v>
      </c>
      <c r="R913" s="323">
        <v>26.20840730850846</v>
      </c>
      <c r="S913" s="323">
        <v>35.71653121393924</v>
      </c>
      <c r="T913" s="323">
        <v>35.21964309080028</v>
      </c>
      <c r="U913" s="323">
        <v>16.081893008945737</v>
      </c>
      <c r="V913" s="324">
        <v>210.3044929791176</v>
      </c>
      <c r="W913" s="324">
        <v>933.0121774848748</v>
      </c>
      <c r="X913" s="323">
        <v>144.8150322115996</v>
      </c>
      <c r="Y913" s="339">
        <v>1077.8272096964743</v>
      </c>
    </row>
    <row r="914" spans="1:25" ht="15">
      <c r="A914" s="237">
        <v>2022</v>
      </c>
      <c r="B914" s="323" t="s">
        <v>507</v>
      </c>
      <c r="C914" s="323" t="s">
        <v>56</v>
      </c>
      <c r="D914" s="323" t="s">
        <v>47</v>
      </c>
      <c r="E914" s="323" t="s">
        <v>216</v>
      </c>
      <c r="F914" s="323" t="s">
        <v>58</v>
      </c>
      <c r="G914" s="323" t="s">
        <v>65</v>
      </c>
      <c r="H914" s="323">
        <v>20.48624330877386</v>
      </c>
      <c r="I914" s="323">
        <v>10.518118940380333</v>
      </c>
      <c r="J914" s="324">
        <v>31.004362249154195</v>
      </c>
      <c r="K914" s="323">
        <v>5.849349941679557</v>
      </c>
      <c r="L914" s="323">
        <v>11.774758621770022</v>
      </c>
      <c r="M914" s="324">
        <v>17.624108563449578</v>
      </c>
      <c r="N914" s="323">
        <v>7.988553675851098</v>
      </c>
      <c r="O914" s="323">
        <v>33.97278503035628</v>
      </c>
      <c r="P914" s="323">
        <v>6.804950447959216</v>
      </c>
      <c r="Q914" s="323">
        <v>2.4061268606621344</v>
      </c>
      <c r="R914" s="323">
        <v>21.09352381001492</v>
      </c>
      <c r="S914" s="323">
        <v>24.167768134039257</v>
      </c>
      <c r="T914" s="323">
        <v>40.260455427758444</v>
      </c>
      <c r="U914" s="323">
        <v>11.076268501633711</v>
      </c>
      <c r="V914" s="324">
        <v>147.77043188827506</v>
      </c>
      <c r="W914" s="324">
        <v>196.3989027008788</v>
      </c>
      <c r="X914" s="323">
        <v>22.05442911330526</v>
      </c>
      <c r="Y914" s="339">
        <v>218.45333181418408</v>
      </c>
    </row>
    <row r="915" spans="1:25" ht="15">
      <c r="A915" s="237">
        <v>2022</v>
      </c>
      <c r="B915" s="323" t="s">
        <v>507</v>
      </c>
      <c r="C915" s="323" t="s">
        <v>56</v>
      </c>
      <c r="D915" s="323" t="s">
        <v>47</v>
      </c>
      <c r="E915" s="323" t="s">
        <v>217</v>
      </c>
      <c r="F915" s="323" t="s">
        <v>58</v>
      </c>
      <c r="G915" s="323" t="s">
        <v>66</v>
      </c>
      <c r="H915" s="323">
        <v>127.33435090213533</v>
      </c>
      <c r="I915" s="323">
        <v>66.19964905956886</v>
      </c>
      <c r="J915" s="324">
        <v>193.53399996170418</v>
      </c>
      <c r="K915" s="323">
        <v>16.157240744039512</v>
      </c>
      <c r="L915" s="323">
        <v>2.8013474691893183</v>
      </c>
      <c r="M915" s="324">
        <v>18.95858821322883</v>
      </c>
      <c r="N915" s="323">
        <v>11.914216974665894</v>
      </c>
      <c r="O915" s="323">
        <v>17.11996156411388</v>
      </c>
      <c r="P915" s="323">
        <v>2.820029712274189</v>
      </c>
      <c r="Q915" s="323">
        <v>1.2128873052117286</v>
      </c>
      <c r="R915" s="323">
        <v>10.197143450477341</v>
      </c>
      <c r="S915" s="323">
        <v>16.57940237500541</v>
      </c>
      <c r="T915" s="323">
        <v>18.02493927921495</v>
      </c>
      <c r="U915" s="323">
        <v>5.284229597867458</v>
      </c>
      <c r="V915" s="324">
        <v>83.15281025883084</v>
      </c>
      <c r="W915" s="324">
        <v>295.64539843376383</v>
      </c>
      <c r="X915" s="323">
        <v>43.81349384074917</v>
      </c>
      <c r="Y915" s="339">
        <v>339.458892274513</v>
      </c>
    </row>
    <row r="916" spans="1:25" ht="15">
      <c r="A916" s="237">
        <v>2022</v>
      </c>
      <c r="B916" s="323" t="s">
        <v>507</v>
      </c>
      <c r="C916" s="323" t="s">
        <v>56</v>
      </c>
      <c r="D916" s="323" t="s">
        <v>63</v>
      </c>
      <c r="E916" s="323" t="s">
        <v>218</v>
      </c>
      <c r="F916" s="323" t="s">
        <v>58</v>
      </c>
      <c r="G916" s="323" t="s">
        <v>67</v>
      </c>
      <c r="H916" s="323">
        <v>232.528726456145</v>
      </c>
      <c r="I916" s="323">
        <v>119.38842226085883</v>
      </c>
      <c r="J916" s="324">
        <v>351.91714871700384</v>
      </c>
      <c r="K916" s="323">
        <v>24.020388026017145</v>
      </c>
      <c r="L916" s="323">
        <v>2.6500654399654002</v>
      </c>
      <c r="M916" s="324">
        <v>26.670453465982543</v>
      </c>
      <c r="N916" s="323">
        <v>35.099347644753124</v>
      </c>
      <c r="O916" s="323">
        <v>93.79617977242461</v>
      </c>
      <c r="P916" s="323">
        <v>21.717157663341958</v>
      </c>
      <c r="Q916" s="323">
        <v>6.114694390069769</v>
      </c>
      <c r="R916" s="323">
        <v>49.25826204977267</v>
      </c>
      <c r="S916" s="323">
        <v>51.15186405469464</v>
      </c>
      <c r="T916" s="323">
        <v>61.943281152260504</v>
      </c>
      <c r="U916" s="323">
        <v>29.453298159141134</v>
      </c>
      <c r="V916" s="324">
        <v>348.5340848864584</v>
      </c>
      <c r="W916" s="324">
        <v>727.1216870694448</v>
      </c>
      <c r="X916" s="323">
        <v>99.0932837077289</v>
      </c>
      <c r="Y916" s="339">
        <v>826.2149707771737</v>
      </c>
    </row>
    <row r="917" spans="1:25" ht="15">
      <c r="A917" s="237">
        <v>2022</v>
      </c>
      <c r="B917" s="323" t="s">
        <v>507</v>
      </c>
      <c r="C917" s="323" t="s">
        <v>56</v>
      </c>
      <c r="D917" s="323" t="s">
        <v>57</v>
      </c>
      <c r="E917" s="323" t="s">
        <v>219</v>
      </c>
      <c r="F917" s="323" t="s">
        <v>58</v>
      </c>
      <c r="G917" s="323" t="s">
        <v>68</v>
      </c>
      <c r="H917" s="323">
        <v>11.784793548182451</v>
      </c>
      <c r="I917" s="323">
        <v>6.218249120441348</v>
      </c>
      <c r="J917" s="324">
        <v>18.0030426686238</v>
      </c>
      <c r="K917" s="323">
        <v>1.7291604839010446</v>
      </c>
      <c r="L917" s="323">
        <v>8.26601116344241</v>
      </c>
      <c r="M917" s="324">
        <v>9.995171647343454</v>
      </c>
      <c r="N917" s="323">
        <v>18.315436064558344</v>
      </c>
      <c r="O917" s="323">
        <v>18.454623974369184</v>
      </c>
      <c r="P917" s="323">
        <v>2.993283753993827</v>
      </c>
      <c r="Q917" s="323">
        <v>1.5850092238951232</v>
      </c>
      <c r="R917" s="323">
        <v>10.270000968098367</v>
      </c>
      <c r="S917" s="323">
        <v>13.973452705341945</v>
      </c>
      <c r="T917" s="323">
        <v>19.301262199508795</v>
      </c>
      <c r="U917" s="323">
        <v>5.956135926752756</v>
      </c>
      <c r="V917" s="324">
        <v>90.84920481651834</v>
      </c>
      <c r="W917" s="324">
        <v>118.84741913248558</v>
      </c>
      <c r="X917" s="323">
        <v>13.81074140061497</v>
      </c>
      <c r="Y917" s="339">
        <v>132.65816053310056</v>
      </c>
    </row>
    <row r="918" spans="1:25" ht="15">
      <c r="A918" s="237">
        <v>2022</v>
      </c>
      <c r="B918" s="323" t="s">
        <v>507</v>
      </c>
      <c r="C918" s="323" t="s">
        <v>56</v>
      </c>
      <c r="D918" s="323" t="s">
        <v>57</v>
      </c>
      <c r="E918" s="323" t="s">
        <v>220</v>
      </c>
      <c r="F918" s="323" t="s">
        <v>58</v>
      </c>
      <c r="G918" s="323" t="s">
        <v>69</v>
      </c>
      <c r="H918" s="323">
        <v>4.876263720792142</v>
      </c>
      <c r="I918" s="323">
        <v>3.1166084489565926</v>
      </c>
      <c r="J918" s="324">
        <v>7.992872169748734</v>
      </c>
      <c r="K918" s="323">
        <v>2.430140461621775</v>
      </c>
      <c r="L918" s="323">
        <v>1.9531861732539146</v>
      </c>
      <c r="M918" s="324">
        <v>4.38332663487569</v>
      </c>
      <c r="N918" s="323">
        <v>2.369562452818963</v>
      </c>
      <c r="O918" s="323">
        <v>13.155494799358873</v>
      </c>
      <c r="P918" s="323">
        <v>2.0931328219250815</v>
      </c>
      <c r="Q918" s="323">
        <v>0.7530258755875638</v>
      </c>
      <c r="R918" s="323">
        <v>6.648754775555826</v>
      </c>
      <c r="S918" s="323">
        <v>8.431812066373773</v>
      </c>
      <c r="T918" s="323">
        <v>16.708232883674903</v>
      </c>
      <c r="U918" s="323">
        <v>5.050123787984593</v>
      </c>
      <c r="V918" s="324">
        <v>55.21013946327958</v>
      </c>
      <c r="W918" s="324">
        <v>67.58633826790401</v>
      </c>
      <c r="X918" s="323">
        <v>7.408945221119455</v>
      </c>
      <c r="Y918" s="339">
        <v>74.99528348902346</v>
      </c>
    </row>
    <row r="919" spans="1:25" ht="15">
      <c r="A919" s="237">
        <v>2022</v>
      </c>
      <c r="B919" s="323" t="s">
        <v>507</v>
      </c>
      <c r="C919" s="323" t="s">
        <v>56</v>
      </c>
      <c r="D919" s="323" t="s">
        <v>57</v>
      </c>
      <c r="E919" s="323" t="s">
        <v>221</v>
      </c>
      <c r="F919" s="323" t="s">
        <v>58</v>
      </c>
      <c r="G919" s="323" t="s">
        <v>70</v>
      </c>
      <c r="H919" s="323">
        <v>28.861119148672792</v>
      </c>
      <c r="I919" s="323">
        <v>14.845089868720152</v>
      </c>
      <c r="J919" s="324">
        <v>43.70620901739294</v>
      </c>
      <c r="K919" s="323">
        <v>11.101358000661001</v>
      </c>
      <c r="L919" s="323">
        <v>9.904656363057898</v>
      </c>
      <c r="M919" s="324">
        <v>21.006014363718897</v>
      </c>
      <c r="N919" s="323">
        <v>8.15563370843218</v>
      </c>
      <c r="O919" s="323">
        <v>29.32122699959609</v>
      </c>
      <c r="P919" s="323">
        <v>5.968907553461725</v>
      </c>
      <c r="Q919" s="323">
        <v>3.067076931933489</v>
      </c>
      <c r="R919" s="323">
        <v>22.11758703356928</v>
      </c>
      <c r="S919" s="323">
        <v>21.629907709982522</v>
      </c>
      <c r="T919" s="323">
        <v>53.91266757930513</v>
      </c>
      <c r="U919" s="323">
        <v>11.537612011251243</v>
      </c>
      <c r="V919" s="324">
        <v>155.71061952753166</v>
      </c>
      <c r="W919" s="324">
        <v>220.4228429086435</v>
      </c>
      <c r="X919" s="323">
        <v>25.290176330511727</v>
      </c>
      <c r="Y919" s="339">
        <v>245.71301923915524</v>
      </c>
    </row>
    <row r="920" spans="1:25" ht="15">
      <c r="A920" s="237">
        <v>2022</v>
      </c>
      <c r="B920" s="323" t="s">
        <v>507</v>
      </c>
      <c r="C920" s="323" t="s">
        <v>71</v>
      </c>
      <c r="D920" s="323" t="s">
        <v>72</v>
      </c>
      <c r="E920" s="323" t="s">
        <v>222</v>
      </c>
      <c r="F920" s="323" t="s">
        <v>73</v>
      </c>
      <c r="G920" s="323" t="s">
        <v>74</v>
      </c>
      <c r="H920" s="323">
        <v>15.474023806460373</v>
      </c>
      <c r="I920" s="323">
        <v>0</v>
      </c>
      <c r="J920" s="324">
        <v>15.474023806460373</v>
      </c>
      <c r="K920" s="323">
        <v>11.403379455346187</v>
      </c>
      <c r="L920" s="323">
        <v>6.97415244978181</v>
      </c>
      <c r="M920" s="324">
        <v>18.377531905127995</v>
      </c>
      <c r="N920" s="323">
        <v>5.019086424328122</v>
      </c>
      <c r="O920" s="323">
        <v>22.18462564698615</v>
      </c>
      <c r="P920" s="323">
        <v>3.6399261852447595</v>
      </c>
      <c r="Q920" s="323">
        <v>1.8748648384904332</v>
      </c>
      <c r="R920" s="323">
        <v>11.343574198216578</v>
      </c>
      <c r="S920" s="323">
        <v>11.974878040178963</v>
      </c>
      <c r="T920" s="323">
        <v>18.683627190040845</v>
      </c>
      <c r="U920" s="323">
        <v>7.594038949762661</v>
      </c>
      <c r="V920" s="324">
        <v>82.31462147324852</v>
      </c>
      <c r="W920" s="324">
        <v>116.1661771848369</v>
      </c>
      <c r="X920" s="323">
        <v>12.801687431004261</v>
      </c>
      <c r="Y920" s="339">
        <v>128.96786461584117</v>
      </c>
    </row>
    <row r="921" spans="1:25" ht="15">
      <c r="A921" s="237">
        <v>2022</v>
      </c>
      <c r="B921" s="323" t="s">
        <v>507</v>
      </c>
      <c r="C921" s="323" t="s">
        <v>71</v>
      </c>
      <c r="D921" s="323" t="s">
        <v>75</v>
      </c>
      <c r="E921" s="323" t="s">
        <v>223</v>
      </c>
      <c r="F921" s="323" t="s">
        <v>73</v>
      </c>
      <c r="G921" s="323" t="s">
        <v>76</v>
      </c>
      <c r="H921" s="323">
        <v>6.8506707883071085</v>
      </c>
      <c r="I921" s="323">
        <v>3.59767942998075</v>
      </c>
      <c r="J921" s="324">
        <v>10.448350218287858</v>
      </c>
      <c r="K921" s="323">
        <v>3.7645002189217487</v>
      </c>
      <c r="L921" s="323">
        <v>0.7340913696562327</v>
      </c>
      <c r="M921" s="324">
        <v>4.498591588577981</v>
      </c>
      <c r="N921" s="323">
        <v>5.4154552770657896</v>
      </c>
      <c r="O921" s="323">
        <v>11.35217475316571</v>
      </c>
      <c r="P921" s="323">
        <v>2.2385554604737115</v>
      </c>
      <c r="Q921" s="323">
        <v>0.7023285461462381</v>
      </c>
      <c r="R921" s="323">
        <v>7.026660735086122</v>
      </c>
      <c r="S921" s="323">
        <v>8.356257642880477</v>
      </c>
      <c r="T921" s="323">
        <v>11.011819816636962</v>
      </c>
      <c r="U921" s="323">
        <v>3.3790660184245227</v>
      </c>
      <c r="V921" s="324">
        <v>49.482318249879526</v>
      </c>
      <c r="W921" s="324">
        <v>64.42926005674536</v>
      </c>
      <c r="X921" s="323">
        <v>7.372789169592829</v>
      </c>
      <c r="Y921" s="339">
        <v>71.8020492263382</v>
      </c>
    </row>
    <row r="922" spans="1:25" ht="15">
      <c r="A922" s="237">
        <v>2022</v>
      </c>
      <c r="B922" s="323" t="s">
        <v>507</v>
      </c>
      <c r="C922" s="323" t="s">
        <v>71</v>
      </c>
      <c r="D922" s="323" t="s">
        <v>72</v>
      </c>
      <c r="E922" s="323" t="s">
        <v>224</v>
      </c>
      <c r="F922" s="323" t="s">
        <v>73</v>
      </c>
      <c r="G922" s="323" t="s">
        <v>77</v>
      </c>
      <c r="H922" s="323">
        <v>14.563233924810685</v>
      </c>
      <c r="I922" s="323">
        <v>7.477114698455472</v>
      </c>
      <c r="J922" s="324">
        <v>22.04034862326616</v>
      </c>
      <c r="K922" s="323">
        <v>2.410465613828248</v>
      </c>
      <c r="L922" s="323">
        <v>2.741065977895295</v>
      </c>
      <c r="M922" s="324">
        <v>5.151531591723543</v>
      </c>
      <c r="N922" s="323">
        <v>13.35453702422737</v>
      </c>
      <c r="O922" s="323">
        <v>8.665501958913987</v>
      </c>
      <c r="P922" s="323">
        <v>1.8356242901832502</v>
      </c>
      <c r="Q922" s="323">
        <v>0.51505158673518</v>
      </c>
      <c r="R922" s="323">
        <v>4.41209117600191</v>
      </c>
      <c r="S922" s="323">
        <v>9.566365027177898</v>
      </c>
      <c r="T922" s="323">
        <v>15.821006980808725</v>
      </c>
      <c r="U922" s="323">
        <v>3.2082048150326696</v>
      </c>
      <c r="V922" s="324">
        <v>57.37838285908099</v>
      </c>
      <c r="W922" s="324">
        <v>84.5702630740707</v>
      </c>
      <c r="X922" s="323">
        <v>10.491353756262544</v>
      </c>
      <c r="Y922" s="339">
        <v>95.06161683033324</v>
      </c>
    </row>
    <row r="923" spans="1:25" ht="15">
      <c r="A923" s="237">
        <v>2022</v>
      </c>
      <c r="B923" s="323" t="s">
        <v>507</v>
      </c>
      <c r="C923" s="323" t="s">
        <v>71</v>
      </c>
      <c r="D923" s="323" t="s">
        <v>72</v>
      </c>
      <c r="E923" s="323" t="s">
        <v>225</v>
      </c>
      <c r="F923" s="323" t="s">
        <v>73</v>
      </c>
      <c r="G923" s="323" t="s">
        <v>78</v>
      </c>
      <c r="H923" s="323">
        <v>5.098591740581651</v>
      </c>
      <c r="I923" s="323">
        <v>0</v>
      </c>
      <c r="J923" s="324">
        <v>5.098591740581651</v>
      </c>
      <c r="K923" s="323">
        <v>2.179590536678548</v>
      </c>
      <c r="L923" s="323">
        <v>3.1219307479974994</v>
      </c>
      <c r="M923" s="324">
        <v>5.301521284676047</v>
      </c>
      <c r="N923" s="323">
        <v>4.594392313901357</v>
      </c>
      <c r="O923" s="323">
        <v>9.162306827371124</v>
      </c>
      <c r="P923" s="323">
        <v>2.8330369377154745</v>
      </c>
      <c r="Q923" s="323">
        <v>1.3614223852952438</v>
      </c>
      <c r="R923" s="323">
        <v>6.674767188768174</v>
      </c>
      <c r="S923" s="323">
        <v>11.115553521766849</v>
      </c>
      <c r="T923" s="323">
        <v>17.88509027668078</v>
      </c>
      <c r="U923" s="323">
        <v>5.0625032949312745</v>
      </c>
      <c r="V923" s="324">
        <v>58.68907274643027</v>
      </c>
      <c r="W923" s="324">
        <v>69.08918577168797</v>
      </c>
      <c r="X923" s="323">
        <v>7.329237520714771</v>
      </c>
      <c r="Y923" s="339">
        <v>76.41842329240274</v>
      </c>
    </row>
    <row r="924" spans="1:25" ht="15">
      <c r="A924" s="237">
        <v>2022</v>
      </c>
      <c r="B924" s="323" t="s">
        <v>507</v>
      </c>
      <c r="C924" s="323" t="s">
        <v>71</v>
      </c>
      <c r="D924" s="323" t="s">
        <v>60</v>
      </c>
      <c r="E924" s="323" t="s">
        <v>226</v>
      </c>
      <c r="F924" s="323" t="s">
        <v>73</v>
      </c>
      <c r="G924" s="323" t="s">
        <v>79</v>
      </c>
      <c r="H924" s="323">
        <v>6.128322950305708</v>
      </c>
      <c r="I924" s="323">
        <v>3.1464245478799535</v>
      </c>
      <c r="J924" s="324">
        <v>9.274747498185661</v>
      </c>
      <c r="K924" s="323">
        <v>0.7522861009558809</v>
      </c>
      <c r="L924" s="323">
        <v>2.796344295775588</v>
      </c>
      <c r="M924" s="324">
        <v>3.5486303967314687</v>
      </c>
      <c r="N924" s="323">
        <v>1.792654959375303</v>
      </c>
      <c r="O924" s="323">
        <v>7.178926530918477</v>
      </c>
      <c r="P924" s="323">
        <v>1.7000552666107922</v>
      </c>
      <c r="Q924" s="323">
        <v>0.5401682631504635</v>
      </c>
      <c r="R924" s="323">
        <v>6.413068576619729</v>
      </c>
      <c r="S924" s="323">
        <v>5.484757848823829</v>
      </c>
      <c r="T924" s="323">
        <v>12.434377168960696</v>
      </c>
      <c r="U924" s="323">
        <v>2.6997812080058314</v>
      </c>
      <c r="V924" s="324">
        <v>38.24378982246512</v>
      </c>
      <c r="W924" s="324">
        <v>51.06716771738225</v>
      </c>
      <c r="X924" s="323">
        <v>5.784474398409924</v>
      </c>
      <c r="Y924" s="339">
        <v>56.851642115792174</v>
      </c>
    </row>
    <row r="925" spans="1:25" ht="15">
      <c r="A925" s="237">
        <v>2022</v>
      </c>
      <c r="B925" s="323" t="s">
        <v>507</v>
      </c>
      <c r="C925" s="323" t="s">
        <v>71</v>
      </c>
      <c r="D925" s="323" t="s">
        <v>75</v>
      </c>
      <c r="E925" s="323" t="s">
        <v>227</v>
      </c>
      <c r="F925" s="323" t="s">
        <v>73</v>
      </c>
      <c r="G925" s="323" t="s">
        <v>80</v>
      </c>
      <c r="H925" s="323">
        <v>92.24225575553751</v>
      </c>
      <c r="I925" s="323">
        <v>47.452229181417856</v>
      </c>
      <c r="J925" s="324">
        <v>139.69448493695538</v>
      </c>
      <c r="K925" s="323">
        <v>32.57143270565458</v>
      </c>
      <c r="L925" s="323">
        <v>7.142121753477679</v>
      </c>
      <c r="M925" s="324">
        <v>39.71355445913226</v>
      </c>
      <c r="N925" s="323">
        <v>17.139550699729988</v>
      </c>
      <c r="O925" s="323">
        <v>62.734257239293946</v>
      </c>
      <c r="P925" s="323">
        <v>10.7184080573954</v>
      </c>
      <c r="Q925" s="323">
        <v>8.480823554203562</v>
      </c>
      <c r="R925" s="323">
        <v>30.625070347806716</v>
      </c>
      <c r="S925" s="323">
        <v>36.23905918706003</v>
      </c>
      <c r="T925" s="323">
        <v>26.61637767477416</v>
      </c>
      <c r="U925" s="323">
        <v>15.997633581478004</v>
      </c>
      <c r="V925" s="324">
        <v>208.5511803417418</v>
      </c>
      <c r="W925" s="324">
        <v>387.95921973782947</v>
      </c>
      <c r="X925" s="323">
        <v>49.437772568872845</v>
      </c>
      <c r="Y925" s="339">
        <v>437.3969923067023</v>
      </c>
    </row>
    <row r="926" spans="1:25" ht="15">
      <c r="A926" s="237">
        <v>2022</v>
      </c>
      <c r="B926" s="323" t="s">
        <v>507</v>
      </c>
      <c r="C926" s="323" t="s">
        <v>71</v>
      </c>
      <c r="D926" s="323" t="s">
        <v>75</v>
      </c>
      <c r="E926" s="323" t="s">
        <v>228</v>
      </c>
      <c r="F926" s="323" t="s">
        <v>73</v>
      </c>
      <c r="G926" s="323" t="s">
        <v>81</v>
      </c>
      <c r="H926" s="323">
        <v>54.416755951703855</v>
      </c>
      <c r="I926" s="323">
        <v>0</v>
      </c>
      <c r="J926" s="324">
        <v>54.416755951703855</v>
      </c>
      <c r="K926" s="323">
        <v>180.4268769314031</v>
      </c>
      <c r="L926" s="323">
        <v>31.03253136977873</v>
      </c>
      <c r="M926" s="324">
        <v>211.4594083011818</v>
      </c>
      <c r="N926" s="323">
        <v>14.87265103683256</v>
      </c>
      <c r="O926" s="323">
        <v>34.14111224443148</v>
      </c>
      <c r="P926" s="323">
        <v>4.840039812591547</v>
      </c>
      <c r="Q926" s="323">
        <v>4.587226015782832</v>
      </c>
      <c r="R926" s="323">
        <v>15.064731906227562</v>
      </c>
      <c r="S926" s="323">
        <v>19.798572104259268</v>
      </c>
      <c r="T926" s="323">
        <v>15.935739460581406</v>
      </c>
      <c r="U926" s="323">
        <v>8.093406047409257</v>
      </c>
      <c r="V926" s="324">
        <v>117.33347862811591</v>
      </c>
      <c r="W926" s="324">
        <v>383.20964288100157</v>
      </c>
      <c r="X926" s="323">
        <v>42.38265728816035</v>
      </c>
      <c r="Y926" s="339">
        <v>425.59230016916194</v>
      </c>
    </row>
    <row r="927" spans="1:25" ht="15">
      <c r="A927" s="237">
        <v>2022</v>
      </c>
      <c r="B927" s="323" t="s">
        <v>507</v>
      </c>
      <c r="C927" s="323" t="s">
        <v>71</v>
      </c>
      <c r="D927" s="323" t="s">
        <v>60</v>
      </c>
      <c r="E927" s="323" t="s">
        <v>229</v>
      </c>
      <c r="F927" s="323" t="s">
        <v>73</v>
      </c>
      <c r="G927" s="323" t="s">
        <v>82</v>
      </c>
      <c r="H927" s="323">
        <v>16.527950168610207</v>
      </c>
      <c r="I927" s="323">
        <v>8.490697930927224</v>
      </c>
      <c r="J927" s="324">
        <v>25.01864809953743</v>
      </c>
      <c r="K927" s="323">
        <v>12.710401709857514</v>
      </c>
      <c r="L927" s="323">
        <v>11.45939829860697</v>
      </c>
      <c r="M927" s="324">
        <v>24.169800008464485</v>
      </c>
      <c r="N927" s="323">
        <v>29.023286483195665</v>
      </c>
      <c r="O927" s="323">
        <v>83.62951880033512</v>
      </c>
      <c r="P927" s="323">
        <v>13.433599922140752</v>
      </c>
      <c r="Q927" s="323">
        <v>4.8543526579815195</v>
      </c>
      <c r="R927" s="323">
        <v>51.96720407787309</v>
      </c>
      <c r="S927" s="323">
        <v>43.36598684167911</v>
      </c>
      <c r="T927" s="323">
        <v>54.14631135206601</v>
      </c>
      <c r="U927" s="323">
        <v>25.63878905222736</v>
      </c>
      <c r="V927" s="324">
        <v>306.0590491874986</v>
      </c>
      <c r="W927" s="324">
        <v>355.2474972955005</v>
      </c>
      <c r="X927" s="323">
        <v>38.34356529404397</v>
      </c>
      <c r="Y927" s="339">
        <v>393.5910625895445</v>
      </c>
    </row>
    <row r="928" spans="1:25" ht="15">
      <c r="A928" s="237">
        <v>2022</v>
      </c>
      <c r="B928" s="323" t="s">
        <v>507</v>
      </c>
      <c r="C928" s="323" t="s">
        <v>71</v>
      </c>
      <c r="D928" s="323" t="s">
        <v>60</v>
      </c>
      <c r="E928" s="323" t="s">
        <v>230</v>
      </c>
      <c r="F928" s="323" t="s">
        <v>73</v>
      </c>
      <c r="G928" s="323" t="s">
        <v>83</v>
      </c>
      <c r="H928" s="323">
        <v>7.065719621349675</v>
      </c>
      <c r="I928" s="323">
        <v>0</v>
      </c>
      <c r="J928" s="324">
        <v>7.065719621349675</v>
      </c>
      <c r="K928" s="323">
        <v>0.658001523704938</v>
      </c>
      <c r="L928" s="323">
        <v>4.276594408628987</v>
      </c>
      <c r="M928" s="324">
        <v>4.934595932333925</v>
      </c>
      <c r="N928" s="323">
        <v>4.302294592495646</v>
      </c>
      <c r="O928" s="323">
        <v>10.111088413127113</v>
      </c>
      <c r="P928" s="323">
        <v>2.1815403427713176</v>
      </c>
      <c r="Q928" s="323">
        <v>1.0421559884191187</v>
      </c>
      <c r="R928" s="323">
        <v>7.070239778131707</v>
      </c>
      <c r="S928" s="323">
        <v>6.7562507670143575</v>
      </c>
      <c r="T928" s="323">
        <v>13.625035905403614</v>
      </c>
      <c r="U928" s="323">
        <v>4.5100248907410645</v>
      </c>
      <c r="V928" s="324">
        <v>49.59863067810394</v>
      </c>
      <c r="W928" s="324">
        <v>61.59894623178754</v>
      </c>
      <c r="X928" s="323">
        <v>6.730792590627067</v>
      </c>
      <c r="Y928" s="339">
        <v>68.3297388224146</v>
      </c>
    </row>
    <row r="929" spans="1:25" ht="15">
      <c r="A929" s="237">
        <v>2022</v>
      </c>
      <c r="B929" s="323" t="s">
        <v>507</v>
      </c>
      <c r="C929" s="323" t="s">
        <v>71</v>
      </c>
      <c r="D929" s="323" t="s">
        <v>84</v>
      </c>
      <c r="E929" s="323" t="s">
        <v>231</v>
      </c>
      <c r="F929" s="323" t="s">
        <v>73</v>
      </c>
      <c r="G929" s="323" t="s">
        <v>85</v>
      </c>
      <c r="H929" s="323">
        <v>35.5186167645946</v>
      </c>
      <c r="I929" s="323">
        <v>0</v>
      </c>
      <c r="J929" s="324">
        <v>35.5186167645946</v>
      </c>
      <c r="K929" s="323">
        <v>6.074916619131377</v>
      </c>
      <c r="L929" s="323">
        <v>9.37120087673206</v>
      </c>
      <c r="M929" s="324">
        <v>15.446117495863437</v>
      </c>
      <c r="N929" s="323">
        <v>8.209253747599144</v>
      </c>
      <c r="O929" s="323">
        <v>36.66142606376572</v>
      </c>
      <c r="P929" s="323">
        <v>6.856833477638935</v>
      </c>
      <c r="Q929" s="323">
        <v>2.655930055963951</v>
      </c>
      <c r="R929" s="323">
        <v>13.891940274584375</v>
      </c>
      <c r="S929" s="323">
        <v>28.336384264004305</v>
      </c>
      <c r="T929" s="323">
        <v>64.18609272599613</v>
      </c>
      <c r="U929" s="323">
        <v>11.793404822950682</v>
      </c>
      <c r="V929" s="324">
        <v>172.59126543250326</v>
      </c>
      <c r="W929" s="324">
        <v>223.55599969296128</v>
      </c>
      <c r="X929" s="323">
        <v>24.955363916952294</v>
      </c>
      <c r="Y929" s="339">
        <v>248.5113636099136</v>
      </c>
    </row>
    <row r="930" spans="1:25" ht="15">
      <c r="A930" s="237">
        <v>2022</v>
      </c>
      <c r="B930" s="323" t="s">
        <v>507</v>
      </c>
      <c r="C930" s="323" t="s">
        <v>71</v>
      </c>
      <c r="D930" s="323" t="s">
        <v>84</v>
      </c>
      <c r="E930" s="323" t="s">
        <v>232</v>
      </c>
      <c r="F930" s="323" t="s">
        <v>73</v>
      </c>
      <c r="G930" s="323" t="s">
        <v>86</v>
      </c>
      <c r="H930" s="323">
        <v>14.837744509799718</v>
      </c>
      <c r="I930" s="323">
        <v>0</v>
      </c>
      <c r="J930" s="324">
        <v>14.837744509799718</v>
      </c>
      <c r="K930" s="323">
        <v>0.403136390437859</v>
      </c>
      <c r="L930" s="323">
        <v>4.641852043157838</v>
      </c>
      <c r="M930" s="324">
        <v>5.044988433595697</v>
      </c>
      <c r="N930" s="323">
        <v>4.401889367571784</v>
      </c>
      <c r="O930" s="323">
        <v>7.106203418077488</v>
      </c>
      <c r="P930" s="323">
        <v>2.7875901331564372</v>
      </c>
      <c r="Q930" s="323">
        <v>1.2765703727289643</v>
      </c>
      <c r="R930" s="323">
        <v>7.405571176774269</v>
      </c>
      <c r="S930" s="323">
        <v>8.140180192507655</v>
      </c>
      <c r="T930" s="323">
        <v>16.6007645825558</v>
      </c>
      <c r="U930" s="323">
        <v>4.106791155081229</v>
      </c>
      <c r="V930" s="324">
        <v>51.82556039845362</v>
      </c>
      <c r="W930" s="324">
        <v>71.70829334184903</v>
      </c>
      <c r="X930" s="323">
        <v>8.205341199376207</v>
      </c>
      <c r="Y930" s="339">
        <v>79.91363454122524</v>
      </c>
    </row>
    <row r="931" spans="1:25" ht="15">
      <c r="A931" s="237">
        <v>2022</v>
      </c>
      <c r="B931" s="323" t="s">
        <v>507</v>
      </c>
      <c r="C931" s="323" t="s">
        <v>71</v>
      </c>
      <c r="D931" s="323" t="s">
        <v>75</v>
      </c>
      <c r="E931" s="323" t="s">
        <v>233</v>
      </c>
      <c r="F931" s="323" t="s">
        <v>73</v>
      </c>
      <c r="G931" s="323" t="s">
        <v>87</v>
      </c>
      <c r="H931" s="323">
        <v>3.537775150754069</v>
      </c>
      <c r="I931" s="323">
        <v>0</v>
      </c>
      <c r="J931" s="324">
        <v>3.537775150754069</v>
      </c>
      <c r="K931" s="323">
        <v>1.6396221546153458</v>
      </c>
      <c r="L931" s="323">
        <v>1.0016191852820695</v>
      </c>
      <c r="M931" s="324">
        <v>2.641241339897415</v>
      </c>
      <c r="N931" s="323">
        <v>4.369198775327509</v>
      </c>
      <c r="O931" s="323">
        <v>5.197233209426849</v>
      </c>
      <c r="P931" s="323">
        <v>1.2503307402162651</v>
      </c>
      <c r="Q931" s="323">
        <v>0.5961317583204021</v>
      </c>
      <c r="R931" s="323">
        <v>3.3803351403199824</v>
      </c>
      <c r="S931" s="323">
        <v>4.883455620028824</v>
      </c>
      <c r="T931" s="323">
        <v>7.321207314865195</v>
      </c>
      <c r="U931" s="323">
        <v>2.3165352218410784</v>
      </c>
      <c r="V931" s="324">
        <v>29.314427780346104</v>
      </c>
      <c r="W931" s="324">
        <v>35.49344427099759</v>
      </c>
      <c r="X931" s="323">
        <v>3.916591604115993</v>
      </c>
      <c r="Y931" s="339">
        <v>39.410035875113586</v>
      </c>
    </row>
    <row r="932" spans="1:25" ht="15">
      <c r="A932" s="237">
        <v>2022</v>
      </c>
      <c r="B932" s="323" t="s">
        <v>507</v>
      </c>
      <c r="C932" s="323" t="s">
        <v>71</v>
      </c>
      <c r="D932" s="323" t="s">
        <v>75</v>
      </c>
      <c r="E932" s="323" t="s">
        <v>234</v>
      </c>
      <c r="F932" s="323" t="s">
        <v>73</v>
      </c>
      <c r="G932" s="323" t="s">
        <v>88</v>
      </c>
      <c r="H932" s="323">
        <v>70.88222748299529</v>
      </c>
      <c r="I932" s="323">
        <v>0</v>
      </c>
      <c r="J932" s="324">
        <v>70.88222748299529</v>
      </c>
      <c r="K932" s="323">
        <v>483.9901288842169</v>
      </c>
      <c r="L932" s="323">
        <v>65.14420875238216</v>
      </c>
      <c r="M932" s="324">
        <v>549.1343376365991</v>
      </c>
      <c r="N932" s="323">
        <v>24.126961158207834</v>
      </c>
      <c r="O932" s="323">
        <v>71.9897819000796</v>
      </c>
      <c r="P932" s="323">
        <v>10.523400278182578</v>
      </c>
      <c r="Q932" s="323">
        <v>9.880342423853575</v>
      </c>
      <c r="R932" s="323">
        <v>31.377702594750993</v>
      </c>
      <c r="S932" s="323">
        <v>42.10183123149584</v>
      </c>
      <c r="T932" s="323">
        <v>39.0638218377039</v>
      </c>
      <c r="U932" s="323">
        <v>13.524380594489394</v>
      </c>
      <c r="V932" s="324">
        <v>242.58822201876373</v>
      </c>
      <c r="W932" s="324">
        <v>862.6047871383581</v>
      </c>
      <c r="X932" s="323">
        <v>91.64060290594514</v>
      </c>
      <c r="Y932" s="339">
        <v>954.2453900443032</v>
      </c>
    </row>
    <row r="933" spans="1:25" ht="15">
      <c r="A933" s="237">
        <v>2022</v>
      </c>
      <c r="B933" s="323" t="s">
        <v>507</v>
      </c>
      <c r="C933" s="323" t="s">
        <v>71</v>
      </c>
      <c r="D933" s="323" t="s">
        <v>75</v>
      </c>
      <c r="E933" s="323" t="s">
        <v>235</v>
      </c>
      <c r="F933" s="323" t="s">
        <v>73</v>
      </c>
      <c r="G933" s="323" t="s">
        <v>89</v>
      </c>
      <c r="H933" s="323">
        <v>177.18757392498634</v>
      </c>
      <c r="I933" s="323">
        <v>90.97225186544209</v>
      </c>
      <c r="J933" s="324">
        <v>268.15982579042844</v>
      </c>
      <c r="K933" s="323">
        <v>223.9375557465684</v>
      </c>
      <c r="L933" s="323">
        <v>49.483278775603615</v>
      </c>
      <c r="M933" s="324">
        <v>273.420834522172</v>
      </c>
      <c r="N933" s="323">
        <v>32.60015757456473</v>
      </c>
      <c r="O933" s="323">
        <v>100.51065914107076</v>
      </c>
      <c r="P933" s="323">
        <v>15.952034262789118</v>
      </c>
      <c r="Q933" s="323">
        <v>13.083584846783229</v>
      </c>
      <c r="R933" s="323">
        <v>48.16167642926829</v>
      </c>
      <c r="S933" s="323">
        <v>72.17401876753236</v>
      </c>
      <c r="T933" s="323">
        <v>134.40566377190137</v>
      </c>
      <c r="U933" s="323">
        <v>24.96098834678104</v>
      </c>
      <c r="V933" s="324">
        <v>441.8487831406909</v>
      </c>
      <c r="W933" s="324">
        <v>983.4294434532912</v>
      </c>
      <c r="X933" s="323">
        <v>118.46802479133505</v>
      </c>
      <c r="Y933" s="339">
        <v>1101.8974682446262</v>
      </c>
    </row>
    <row r="934" spans="1:25" ht="15">
      <c r="A934" s="237">
        <v>2022</v>
      </c>
      <c r="B934" s="323" t="s">
        <v>507</v>
      </c>
      <c r="C934" s="323" t="s">
        <v>71</v>
      </c>
      <c r="D934" s="323" t="s">
        <v>84</v>
      </c>
      <c r="E934" s="323" t="s">
        <v>236</v>
      </c>
      <c r="F934" s="323" t="s">
        <v>73</v>
      </c>
      <c r="G934" s="323" t="s">
        <v>90</v>
      </c>
      <c r="H934" s="323">
        <v>7.353398259466306</v>
      </c>
      <c r="I934" s="323">
        <v>5.5196278582246014</v>
      </c>
      <c r="J934" s="324">
        <v>12.873026117690907</v>
      </c>
      <c r="K934" s="323">
        <v>5.574954426897547</v>
      </c>
      <c r="L934" s="323">
        <v>0.24379122503049078</v>
      </c>
      <c r="M934" s="324">
        <v>5.818745651928038</v>
      </c>
      <c r="N934" s="323">
        <v>17.270237858384263</v>
      </c>
      <c r="O934" s="323">
        <v>7.5661788846519284</v>
      </c>
      <c r="P934" s="323">
        <v>1.4710166523418988</v>
      </c>
      <c r="Q934" s="323">
        <v>0.8175350133699983</v>
      </c>
      <c r="R934" s="323">
        <v>5.667420907116853</v>
      </c>
      <c r="S934" s="323">
        <v>15.236262821193934</v>
      </c>
      <c r="T934" s="323">
        <v>9.599400247023919</v>
      </c>
      <c r="U934" s="323">
        <v>3.0974436749393304</v>
      </c>
      <c r="V934" s="324">
        <v>60.72549605902212</v>
      </c>
      <c r="W934" s="324">
        <v>79.41726782864107</v>
      </c>
      <c r="X934" s="323">
        <v>9.476338311855542</v>
      </c>
      <c r="Y934" s="339">
        <v>88.89360614049662</v>
      </c>
    </row>
    <row r="935" spans="1:25" ht="15">
      <c r="A935" s="237">
        <v>2022</v>
      </c>
      <c r="B935" s="323" t="s">
        <v>507</v>
      </c>
      <c r="C935" s="323" t="s">
        <v>71</v>
      </c>
      <c r="D935" s="323" t="s">
        <v>72</v>
      </c>
      <c r="E935" s="323" t="s">
        <v>237</v>
      </c>
      <c r="F935" s="323" t="s">
        <v>73</v>
      </c>
      <c r="G935" s="323" t="s">
        <v>91</v>
      </c>
      <c r="H935" s="323">
        <v>6.8586002001489765</v>
      </c>
      <c r="I935" s="323">
        <v>3.7307781794032255</v>
      </c>
      <c r="J935" s="324">
        <v>10.589378379552201</v>
      </c>
      <c r="K935" s="323">
        <v>1.0429247259382384</v>
      </c>
      <c r="L935" s="323">
        <v>7.070656036047647</v>
      </c>
      <c r="M935" s="324">
        <v>8.113580761985885</v>
      </c>
      <c r="N935" s="323">
        <v>3.6955628608064788</v>
      </c>
      <c r="O935" s="323">
        <v>29.76442479590887</v>
      </c>
      <c r="P935" s="323">
        <v>4.927274172667079</v>
      </c>
      <c r="Q935" s="323">
        <v>1.8605648148701348</v>
      </c>
      <c r="R935" s="323">
        <v>11.76361816687485</v>
      </c>
      <c r="S935" s="323">
        <v>13.193764583335163</v>
      </c>
      <c r="T935" s="323">
        <v>29.929318832588816</v>
      </c>
      <c r="U935" s="323">
        <v>9.363094762558434</v>
      </c>
      <c r="V935" s="324">
        <v>104.49762298960982</v>
      </c>
      <c r="W935" s="324">
        <v>123.20058213114791</v>
      </c>
      <c r="X935" s="323">
        <v>13.230933370267403</v>
      </c>
      <c r="Y935" s="339">
        <v>136.4315155014153</v>
      </c>
    </row>
    <row r="936" spans="1:25" ht="15">
      <c r="A936" s="237">
        <v>2022</v>
      </c>
      <c r="B936" s="323" t="s">
        <v>507</v>
      </c>
      <c r="C936" s="323" t="s">
        <v>71</v>
      </c>
      <c r="D936" s="323" t="s">
        <v>72</v>
      </c>
      <c r="E936" s="323" t="s">
        <v>238</v>
      </c>
      <c r="F936" s="323" t="s">
        <v>73</v>
      </c>
      <c r="G936" s="323" t="s">
        <v>92</v>
      </c>
      <c r="H936" s="323">
        <v>19.116546534206094</v>
      </c>
      <c r="I936" s="323">
        <v>9.873380379148498</v>
      </c>
      <c r="J936" s="324">
        <v>28.989926913354594</v>
      </c>
      <c r="K936" s="323">
        <v>121.20291853333869</v>
      </c>
      <c r="L936" s="323">
        <v>24.102639973746392</v>
      </c>
      <c r="M936" s="324">
        <v>145.3055585070851</v>
      </c>
      <c r="N936" s="323">
        <v>29.348280363374215</v>
      </c>
      <c r="O936" s="323">
        <v>100.4079987533104</v>
      </c>
      <c r="P936" s="323">
        <v>16.872039691714495</v>
      </c>
      <c r="Q936" s="323">
        <v>16.489013448870804</v>
      </c>
      <c r="R936" s="323">
        <v>41.304635625398625</v>
      </c>
      <c r="S936" s="323">
        <v>54.91921192809024</v>
      </c>
      <c r="T936" s="323">
        <v>87.68817893054616</v>
      </c>
      <c r="U936" s="323">
        <v>26.65052271366611</v>
      </c>
      <c r="V936" s="324">
        <v>373.679881454971</v>
      </c>
      <c r="W936" s="324">
        <v>547.9753668754106</v>
      </c>
      <c r="X936" s="323">
        <v>57.89276745192744</v>
      </c>
      <c r="Y936" s="339">
        <v>605.868134327338</v>
      </c>
    </row>
    <row r="937" spans="1:25" ht="15">
      <c r="A937" s="237">
        <v>2022</v>
      </c>
      <c r="B937" s="323" t="s">
        <v>507</v>
      </c>
      <c r="C937" s="323" t="s">
        <v>93</v>
      </c>
      <c r="D937" s="323" t="s">
        <v>94</v>
      </c>
      <c r="E937" s="323" t="s">
        <v>239</v>
      </c>
      <c r="F937" s="323" t="s">
        <v>95</v>
      </c>
      <c r="G937" s="323" t="s">
        <v>96</v>
      </c>
      <c r="H937" s="323">
        <v>5.369860993658266</v>
      </c>
      <c r="I937" s="323">
        <v>2.7570126986710273</v>
      </c>
      <c r="J937" s="324">
        <v>8.126873692329294</v>
      </c>
      <c r="K937" s="323">
        <v>1.0402385073662992</v>
      </c>
      <c r="L937" s="323">
        <v>1.1034848721542756</v>
      </c>
      <c r="M937" s="324">
        <v>2.1437233795205746</v>
      </c>
      <c r="N937" s="323">
        <v>2.22696124431104</v>
      </c>
      <c r="O937" s="323">
        <v>2.3005713896839106</v>
      </c>
      <c r="P937" s="323">
        <v>0.616350443198937</v>
      </c>
      <c r="Q937" s="323">
        <v>0.1681985444810459</v>
      </c>
      <c r="R937" s="323">
        <v>1.9254926017464364</v>
      </c>
      <c r="S937" s="323">
        <v>2.815243341128567</v>
      </c>
      <c r="T937" s="323">
        <v>7.092442361164362</v>
      </c>
      <c r="U937" s="323">
        <v>1.0803860950357769</v>
      </c>
      <c r="V937" s="324">
        <v>18.225646020750077</v>
      </c>
      <c r="W937" s="324">
        <v>28.496243092599943</v>
      </c>
      <c r="X937" s="323">
        <v>3.4876562508710776</v>
      </c>
      <c r="Y937" s="339">
        <v>31.98389934347102</v>
      </c>
    </row>
    <row r="938" spans="1:25" ht="15">
      <c r="A938" s="237">
        <v>2022</v>
      </c>
      <c r="B938" s="323" t="s">
        <v>507</v>
      </c>
      <c r="C938" s="323" t="s">
        <v>93</v>
      </c>
      <c r="D938" s="323" t="s">
        <v>97</v>
      </c>
      <c r="E938" s="323" t="s">
        <v>240</v>
      </c>
      <c r="F938" s="323" t="s">
        <v>95</v>
      </c>
      <c r="G938" s="323" t="s">
        <v>98</v>
      </c>
      <c r="H938" s="323">
        <v>24.91376673777476</v>
      </c>
      <c r="I938" s="323">
        <v>12.79131211114432</v>
      </c>
      <c r="J938" s="324">
        <v>37.70507884891908</v>
      </c>
      <c r="K938" s="323">
        <v>2.97532768539952</v>
      </c>
      <c r="L938" s="323">
        <v>4.632539328619028</v>
      </c>
      <c r="M938" s="324">
        <v>7.607867014018549</v>
      </c>
      <c r="N938" s="323">
        <v>12.916817461151673</v>
      </c>
      <c r="O938" s="323">
        <v>6.272607840974549</v>
      </c>
      <c r="P938" s="323">
        <v>2.03029572626047</v>
      </c>
      <c r="Q938" s="323">
        <v>0.8124445498791649</v>
      </c>
      <c r="R938" s="323">
        <v>4.609411487599978</v>
      </c>
      <c r="S938" s="323">
        <v>7.143190544562948</v>
      </c>
      <c r="T938" s="323">
        <v>8.783774959689636</v>
      </c>
      <c r="U938" s="323">
        <v>2.7738380364535296</v>
      </c>
      <c r="V938" s="324">
        <v>45.34238060657195</v>
      </c>
      <c r="W938" s="324">
        <v>90.65532646950959</v>
      </c>
      <c r="X938" s="323">
        <v>12.178698099655353</v>
      </c>
      <c r="Y938" s="339">
        <v>102.83402456916494</v>
      </c>
    </row>
    <row r="939" spans="1:25" ht="15">
      <c r="A939" s="237">
        <v>2022</v>
      </c>
      <c r="B939" s="323" t="s">
        <v>507</v>
      </c>
      <c r="C939" s="323" t="s">
        <v>93</v>
      </c>
      <c r="D939" s="323" t="s">
        <v>97</v>
      </c>
      <c r="E939" s="323" t="s">
        <v>241</v>
      </c>
      <c r="F939" s="323" t="s">
        <v>95</v>
      </c>
      <c r="G939" s="323" t="s">
        <v>99</v>
      </c>
      <c r="H939" s="323">
        <v>8.63297110026192</v>
      </c>
      <c r="I939" s="323">
        <v>0</v>
      </c>
      <c r="J939" s="324">
        <v>8.63297110026192</v>
      </c>
      <c r="K939" s="323">
        <v>1.4509438703777193</v>
      </c>
      <c r="L939" s="323">
        <v>1.888576537925802</v>
      </c>
      <c r="M939" s="324">
        <v>3.339520408303521</v>
      </c>
      <c r="N939" s="323">
        <v>1.2460349083481217</v>
      </c>
      <c r="O939" s="323">
        <v>6.043647986409669</v>
      </c>
      <c r="P939" s="323">
        <v>2.72199258074484</v>
      </c>
      <c r="Q939" s="323">
        <v>0.8354853215305996</v>
      </c>
      <c r="R939" s="323">
        <v>7.111196219706202</v>
      </c>
      <c r="S939" s="323">
        <v>5.245908885443291</v>
      </c>
      <c r="T939" s="323">
        <v>11.058090044013184</v>
      </c>
      <c r="U939" s="323">
        <v>3.7653698403724203</v>
      </c>
      <c r="V939" s="324">
        <v>38.02772578656833</v>
      </c>
      <c r="W939" s="324">
        <v>50.00021729513377</v>
      </c>
      <c r="X939" s="323">
        <v>5.524098973294617</v>
      </c>
      <c r="Y939" s="339">
        <v>55.52431626842839</v>
      </c>
    </row>
    <row r="940" spans="1:25" ht="15">
      <c r="A940" s="237">
        <v>2022</v>
      </c>
      <c r="B940" s="323" t="s">
        <v>507</v>
      </c>
      <c r="C940" s="323" t="s">
        <v>93</v>
      </c>
      <c r="D940" s="323" t="s">
        <v>97</v>
      </c>
      <c r="E940" s="323" t="s">
        <v>242</v>
      </c>
      <c r="F940" s="323" t="s">
        <v>95</v>
      </c>
      <c r="G940" s="323" t="s">
        <v>100</v>
      </c>
      <c r="H940" s="323">
        <v>124.6246729062331</v>
      </c>
      <c r="I940" s="323">
        <v>345.32855849943</v>
      </c>
      <c r="J940" s="324">
        <v>469.95323140566313</v>
      </c>
      <c r="K940" s="323">
        <v>4.810883880229467</v>
      </c>
      <c r="L940" s="323">
        <v>0.14751263379142524</v>
      </c>
      <c r="M940" s="324">
        <v>4.958396514020892</v>
      </c>
      <c r="N940" s="323">
        <v>19.457171017484534</v>
      </c>
      <c r="O940" s="323">
        <v>5.341677396269558</v>
      </c>
      <c r="P940" s="323">
        <v>1.1285875979752653</v>
      </c>
      <c r="Q940" s="323">
        <v>0.22851665252042427</v>
      </c>
      <c r="R940" s="323">
        <v>3.7770533733344935</v>
      </c>
      <c r="S940" s="323">
        <v>16.068575465793558</v>
      </c>
      <c r="T940" s="323">
        <v>5.775634101958932</v>
      </c>
      <c r="U940" s="323">
        <v>2.1704930337677495</v>
      </c>
      <c r="V940" s="324">
        <v>53.94770863910451</v>
      </c>
      <c r="W940" s="324">
        <v>528.8593365587885</v>
      </c>
      <c r="X940" s="323">
        <v>90.13349865317504</v>
      </c>
      <c r="Y940" s="339">
        <v>618.9928352119636</v>
      </c>
    </row>
    <row r="941" spans="1:25" ht="15">
      <c r="A941" s="237">
        <v>2022</v>
      </c>
      <c r="B941" s="323" t="s">
        <v>507</v>
      </c>
      <c r="C941" s="323" t="s">
        <v>93</v>
      </c>
      <c r="D941" s="323" t="s">
        <v>97</v>
      </c>
      <c r="E941" s="323" t="s">
        <v>243</v>
      </c>
      <c r="F941" s="323" t="s">
        <v>95</v>
      </c>
      <c r="G941" s="323" t="s">
        <v>101</v>
      </c>
      <c r="H941" s="323">
        <v>27.040917041275897</v>
      </c>
      <c r="I941" s="323">
        <v>0</v>
      </c>
      <c r="J941" s="324">
        <v>27.040917041275897</v>
      </c>
      <c r="K941" s="323">
        <v>1.1334271403125307</v>
      </c>
      <c r="L941" s="323">
        <v>5.480447944313336</v>
      </c>
      <c r="M941" s="324">
        <v>6.6138750846258665</v>
      </c>
      <c r="N941" s="323">
        <v>3.846324231121098</v>
      </c>
      <c r="O941" s="323">
        <v>11.16303405292879</v>
      </c>
      <c r="P941" s="323">
        <v>2.731222132914954</v>
      </c>
      <c r="Q941" s="323">
        <v>1.5735649669865805</v>
      </c>
      <c r="R941" s="323">
        <v>8.411517979117477</v>
      </c>
      <c r="S941" s="323">
        <v>8.236992446510268</v>
      </c>
      <c r="T941" s="323">
        <v>18.42094983099307</v>
      </c>
      <c r="U941" s="323">
        <v>4.272438006691434</v>
      </c>
      <c r="V941" s="324">
        <v>58.65604364726367</v>
      </c>
      <c r="W941" s="324">
        <v>92.31083577316542</v>
      </c>
      <c r="X941" s="323">
        <v>11.081660386971794</v>
      </c>
      <c r="Y941" s="339">
        <v>103.39249616013721</v>
      </c>
    </row>
    <row r="942" spans="1:25" ht="15">
      <c r="A942" s="237">
        <v>2022</v>
      </c>
      <c r="B942" s="323" t="s">
        <v>507</v>
      </c>
      <c r="C942" s="323" t="s">
        <v>93</v>
      </c>
      <c r="D942" s="323" t="s">
        <v>94</v>
      </c>
      <c r="E942" s="323" t="s">
        <v>244</v>
      </c>
      <c r="F942" s="323" t="s">
        <v>95</v>
      </c>
      <c r="G942" s="323" t="s">
        <v>102</v>
      </c>
      <c r="H942" s="323">
        <v>22.36671039893237</v>
      </c>
      <c r="I942" s="323">
        <v>11.483603707289316</v>
      </c>
      <c r="J942" s="324">
        <v>33.85031410622169</v>
      </c>
      <c r="K942" s="323">
        <v>4.887548396798255</v>
      </c>
      <c r="L942" s="323">
        <v>8.335707379490689</v>
      </c>
      <c r="M942" s="324">
        <v>13.223255776288944</v>
      </c>
      <c r="N942" s="323">
        <v>6.20146909848016</v>
      </c>
      <c r="O942" s="323">
        <v>23.94399861068973</v>
      </c>
      <c r="P942" s="323">
        <v>3.8461424525608767</v>
      </c>
      <c r="Q942" s="323">
        <v>1.7541377988146831</v>
      </c>
      <c r="R942" s="323">
        <v>11.427472103968038</v>
      </c>
      <c r="S942" s="323">
        <v>19.73960532335291</v>
      </c>
      <c r="T942" s="323">
        <v>43.96463601698249</v>
      </c>
      <c r="U942" s="323">
        <v>6.831404640171858</v>
      </c>
      <c r="V942" s="324">
        <v>117.70886604502076</v>
      </c>
      <c r="W942" s="324">
        <v>164.78243592753137</v>
      </c>
      <c r="X942" s="323">
        <v>19.080105614515425</v>
      </c>
      <c r="Y942" s="339">
        <v>183.86254154204678</v>
      </c>
    </row>
    <row r="943" spans="1:25" ht="15">
      <c r="A943" s="237">
        <v>2022</v>
      </c>
      <c r="B943" s="323" t="s">
        <v>507</v>
      </c>
      <c r="C943" s="323" t="s">
        <v>93</v>
      </c>
      <c r="D943" s="323" t="s">
        <v>94</v>
      </c>
      <c r="E943" s="323" t="s">
        <v>245</v>
      </c>
      <c r="F943" s="323" t="s">
        <v>95</v>
      </c>
      <c r="G943" s="323" t="s">
        <v>103</v>
      </c>
      <c r="H943" s="323">
        <v>47.81213922892589</v>
      </c>
      <c r="I943" s="323">
        <v>24.587555887984735</v>
      </c>
      <c r="J943" s="324">
        <v>72.39969511691064</v>
      </c>
      <c r="K943" s="323">
        <v>3.0042387489457414</v>
      </c>
      <c r="L943" s="323">
        <v>13.460837756485159</v>
      </c>
      <c r="M943" s="324">
        <v>16.4650765054309</v>
      </c>
      <c r="N943" s="323">
        <v>8.618964731235607</v>
      </c>
      <c r="O943" s="323">
        <v>43.109731151141894</v>
      </c>
      <c r="P943" s="323">
        <v>7.4844786062415745</v>
      </c>
      <c r="Q943" s="323">
        <v>4.313017279869513</v>
      </c>
      <c r="R943" s="323">
        <v>16.27776914203029</v>
      </c>
      <c r="S943" s="323">
        <v>21.38864138859931</v>
      </c>
      <c r="T943" s="323">
        <v>45.497092730821485</v>
      </c>
      <c r="U943" s="323">
        <v>11.676666173827625</v>
      </c>
      <c r="V943" s="324">
        <v>158.3663612037673</v>
      </c>
      <c r="W943" s="324">
        <v>247.23113282610885</v>
      </c>
      <c r="X943" s="323">
        <v>30.22249758048836</v>
      </c>
      <c r="Y943" s="339">
        <v>277.4536304065972</v>
      </c>
    </row>
    <row r="944" spans="1:25" ht="15">
      <c r="A944" s="237">
        <v>2022</v>
      </c>
      <c r="B944" s="323" t="s">
        <v>507</v>
      </c>
      <c r="C944" s="323" t="s">
        <v>93</v>
      </c>
      <c r="D944" s="323" t="s">
        <v>97</v>
      </c>
      <c r="E944" s="323" t="s">
        <v>246</v>
      </c>
      <c r="F944" s="323" t="s">
        <v>95</v>
      </c>
      <c r="G944" s="323" t="s">
        <v>104</v>
      </c>
      <c r="H944" s="323">
        <v>47.838311523740195</v>
      </c>
      <c r="I944" s="323">
        <v>0</v>
      </c>
      <c r="J944" s="324">
        <v>47.838311523740195</v>
      </c>
      <c r="K944" s="323">
        <v>4.59652158119849</v>
      </c>
      <c r="L944" s="323">
        <v>7.522936765082808</v>
      </c>
      <c r="M944" s="324">
        <v>12.119458346281299</v>
      </c>
      <c r="N944" s="323">
        <v>6.13055801031695</v>
      </c>
      <c r="O944" s="323">
        <v>19.294427473851428</v>
      </c>
      <c r="P944" s="323">
        <v>5.431177628506863</v>
      </c>
      <c r="Q944" s="323">
        <v>1.6366113506327211</v>
      </c>
      <c r="R944" s="323">
        <v>17.086377505093765</v>
      </c>
      <c r="S944" s="323">
        <v>13.06043546212341</v>
      </c>
      <c r="T944" s="323">
        <v>15.142401760143862</v>
      </c>
      <c r="U944" s="323">
        <v>9.153887257914862</v>
      </c>
      <c r="V944" s="324">
        <v>86.93587644858385</v>
      </c>
      <c r="W944" s="324">
        <v>146.89364631860536</v>
      </c>
      <c r="X944" s="323">
        <v>17.940694493477636</v>
      </c>
      <c r="Y944" s="339">
        <v>164.83434081208298</v>
      </c>
    </row>
    <row r="945" spans="1:25" ht="15">
      <c r="A945" s="237">
        <v>2022</v>
      </c>
      <c r="B945" s="323" t="s">
        <v>507</v>
      </c>
      <c r="C945" s="323" t="s">
        <v>93</v>
      </c>
      <c r="D945" s="323" t="s">
        <v>94</v>
      </c>
      <c r="E945" s="323" t="s">
        <v>247</v>
      </c>
      <c r="F945" s="323" t="s">
        <v>95</v>
      </c>
      <c r="G945" s="323" t="s">
        <v>105</v>
      </c>
      <c r="H945" s="323">
        <v>27.09046280928565</v>
      </c>
      <c r="I945" s="323">
        <v>13.908879529217323</v>
      </c>
      <c r="J945" s="324">
        <v>40.99934233850297</v>
      </c>
      <c r="K945" s="323">
        <v>3.3616645593457024</v>
      </c>
      <c r="L945" s="323">
        <v>14.195475101293747</v>
      </c>
      <c r="M945" s="324">
        <v>17.55713966063945</v>
      </c>
      <c r="N945" s="323">
        <v>7.564440658008435</v>
      </c>
      <c r="O945" s="323">
        <v>39.94502084240434</v>
      </c>
      <c r="P945" s="323">
        <v>7.006113853622657</v>
      </c>
      <c r="Q945" s="323">
        <v>3.9661948247137797</v>
      </c>
      <c r="R945" s="323">
        <v>17.175973610540087</v>
      </c>
      <c r="S945" s="323">
        <v>23.477847129496464</v>
      </c>
      <c r="T945" s="323">
        <v>42.57204384820293</v>
      </c>
      <c r="U945" s="323">
        <v>9.69402716534585</v>
      </c>
      <c r="V945" s="324">
        <v>151.40166193233455</v>
      </c>
      <c r="W945" s="324">
        <v>209.95814393147697</v>
      </c>
      <c r="X945" s="323">
        <v>24.194825539513502</v>
      </c>
      <c r="Y945" s="339">
        <v>234.15296947099046</v>
      </c>
    </row>
    <row r="946" spans="1:25" ht="15">
      <c r="A946" s="237">
        <v>2022</v>
      </c>
      <c r="B946" s="323" t="s">
        <v>507</v>
      </c>
      <c r="C946" s="323" t="s">
        <v>93</v>
      </c>
      <c r="D946" s="323" t="s">
        <v>97</v>
      </c>
      <c r="E946" s="323" t="s">
        <v>248</v>
      </c>
      <c r="F946" s="323" t="s">
        <v>95</v>
      </c>
      <c r="G946" s="323" t="s">
        <v>106</v>
      </c>
      <c r="H946" s="323">
        <v>9.182887918693172</v>
      </c>
      <c r="I946" s="323">
        <v>0</v>
      </c>
      <c r="J946" s="324">
        <v>9.182887918693172</v>
      </c>
      <c r="K946" s="323">
        <v>2.5965886801752767</v>
      </c>
      <c r="L946" s="323">
        <v>0.9149301845799938</v>
      </c>
      <c r="M946" s="324">
        <v>3.5115188647552706</v>
      </c>
      <c r="N946" s="323">
        <v>5.273625065313546</v>
      </c>
      <c r="O946" s="323">
        <v>8.313449528210638</v>
      </c>
      <c r="P946" s="323">
        <v>1.5165989607720591</v>
      </c>
      <c r="Q946" s="323">
        <v>0.5261409131040303</v>
      </c>
      <c r="R946" s="323">
        <v>5.554602009321142</v>
      </c>
      <c r="S946" s="323">
        <v>6.397274433569549</v>
      </c>
      <c r="T946" s="323">
        <v>9.222789365018649</v>
      </c>
      <c r="U946" s="323">
        <v>2.7369100335184275</v>
      </c>
      <c r="V946" s="324">
        <v>39.54139030882804</v>
      </c>
      <c r="W946" s="324">
        <v>52.235797092276485</v>
      </c>
      <c r="X946" s="323">
        <v>6.004831110027587</v>
      </c>
      <c r="Y946" s="339">
        <v>58.24062820230407</v>
      </c>
    </row>
    <row r="947" spans="1:25" ht="15">
      <c r="A947" s="237">
        <v>2022</v>
      </c>
      <c r="B947" s="323" t="s">
        <v>507</v>
      </c>
      <c r="C947" s="323" t="s">
        <v>93</v>
      </c>
      <c r="D947" s="323" t="s">
        <v>97</v>
      </c>
      <c r="E947" s="323" t="s">
        <v>249</v>
      </c>
      <c r="F947" s="323" t="s">
        <v>95</v>
      </c>
      <c r="G947" s="323" t="s">
        <v>107</v>
      </c>
      <c r="H947" s="323">
        <v>14.6521062120606</v>
      </c>
      <c r="I947" s="323">
        <v>0</v>
      </c>
      <c r="J947" s="324">
        <v>14.6521062120606</v>
      </c>
      <c r="K947" s="323">
        <v>2.6891312195739183</v>
      </c>
      <c r="L947" s="323">
        <v>5.125960044702365</v>
      </c>
      <c r="M947" s="324">
        <v>7.815091264276283</v>
      </c>
      <c r="N947" s="323">
        <v>9.90097623792046</v>
      </c>
      <c r="O947" s="323">
        <v>13.137840113274661</v>
      </c>
      <c r="P947" s="323">
        <v>5.773766713936735</v>
      </c>
      <c r="Q947" s="323">
        <v>1.8657404308250625</v>
      </c>
      <c r="R947" s="323">
        <v>15.290179417013908</v>
      </c>
      <c r="S947" s="323">
        <v>13.99424931147057</v>
      </c>
      <c r="T947" s="323">
        <v>28.678956473714553</v>
      </c>
      <c r="U947" s="323">
        <v>6.389075364563064</v>
      </c>
      <c r="V947" s="324">
        <v>95.03078406271902</v>
      </c>
      <c r="W947" s="324">
        <v>117.4979815390559</v>
      </c>
      <c r="X947" s="323">
        <v>12.885234658412168</v>
      </c>
      <c r="Y947" s="339">
        <v>130.38321619746807</v>
      </c>
    </row>
    <row r="948" spans="1:25" ht="15">
      <c r="A948" s="237">
        <v>2022</v>
      </c>
      <c r="B948" s="323" t="s">
        <v>507</v>
      </c>
      <c r="C948" s="323" t="s">
        <v>93</v>
      </c>
      <c r="D948" s="323" t="s">
        <v>97</v>
      </c>
      <c r="E948" s="323" t="s">
        <v>250</v>
      </c>
      <c r="F948" s="323" t="s">
        <v>95</v>
      </c>
      <c r="G948" s="323" t="s">
        <v>108</v>
      </c>
      <c r="H948" s="323">
        <v>21.930756072309855</v>
      </c>
      <c r="I948" s="323">
        <v>0</v>
      </c>
      <c r="J948" s="324">
        <v>21.930756072309855</v>
      </c>
      <c r="K948" s="323">
        <v>2.868790482472314</v>
      </c>
      <c r="L948" s="323">
        <v>4.859559325430425</v>
      </c>
      <c r="M948" s="324">
        <v>7.728349807902738</v>
      </c>
      <c r="N948" s="323">
        <v>5.618456835877325</v>
      </c>
      <c r="O948" s="323">
        <v>14.449661523437504</v>
      </c>
      <c r="P948" s="323">
        <v>3.3091706344598912</v>
      </c>
      <c r="Q948" s="323">
        <v>1.57006240573203</v>
      </c>
      <c r="R948" s="323">
        <v>10.351907013415957</v>
      </c>
      <c r="S948" s="323">
        <v>12.193354361018024</v>
      </c>
      <c r="T948" s="323">
        <v>25.732343769323503</v>
      </c>
      <c r="U948" s="323">
        <v>6.249312579526409</v>
      </c>
      <c r="V948" s="324">
        <v>79.47426912279064</v>
      </c>
      <c r="W948" s="324">
        <v>109.13337500300324</v>
      </c>
      <c r="X948" s="323">
        <v>12.477676940314748</v>
      </c>
      <c r="Y948" s="339">
        <v>121.61105194331799</v>
      </c>
    </row>
    <row r="949" spans="1:25" ht="15">
      <c r="A949" s="237">
        <v>2022</v>
      </c>
      <c r="B949" s="323" t="s">
        <v>507</v>
      </c>
      <c r="C949" s="323" t="s">
        <v>93</v>
      </c>
      <c r="D949" s="323" t="s">
        <v>97</v>
      </c>
      <c r="E949" s="323" t="s">
        <v>251</v>
      </c>
      <c r="F949" s="323" t="s">
        <v>95</v>
      </c>
      <c r="G949" s="323" t="s">
        <v>109</v>
      </c>
      <c r="H949" s="323">
        <v>6.975127533302412</v>
      </c>
      <c r="I949" s="323">
        <v>0</v>
      </c>
      <c r="J949" s="324">
        <v>6.975127533302412</v>
      </c>
      <c r="K949" s="323">
        <v>0.6170741000850974</v>
      </c>
      <c r="L949" s="323">
        <v>1.9492080966825922</v>
      </c>
      <c r="M949" s="324">
        <v>2.5662821967676894</v>
      </c>
      <c r="N949" s="323">
        <v>4.68936499690282</v>
      </c>
      <c r="O949" s="323">
        <v>4.430192666530014</v>
      </c>
      <c r="P949" s="323">
        <v>1.213938922161009</v>
      </c>
      <c r="Q949" s="323">
        <v>0.28748029257489743</v>
      </c>
      <c r="R949" s="323">
        <v>4.149780562332675</v>
      </c>
      <c r="S949" s="323">
        <v>3.967497193726054</v>
      </c>
      <c r="T949" s="323">
        <v>6.3783700354588335</v>
      </c>
      <c r="U949" s="323">
        <v>1.9245065567828958</v>
      </c>
      <c r="V949" s="324">
        <v>27.041131226469197</v>
      </c>
      <c r="W949" s="324">
        <v>36.5825409565393</v>
      </c>
      <c r="X949" s="323">
        <v>4.255112255715423</v>
      </c>
      <c r="Y949" s="339">
        <v>40.83765321225472</v>
      </c>
    </row>
    <row r="950" spans="1:25" ht="15">
      <c r="A950" s="237">
        <v>2022</v>
      </c>
      <c r="B950" s="323" t="s">
        <v>507</v>
      </c>
      <c r="C950" s="323" t="s">
        <v>93</v>
      </c>
      <c r="D950" s="323" t="s">
        <v>94</v>
      </c>
      <c r="E950" s="323" t="s">
        <v>252</v>
      </c>
      <c r="F950" s="323" t="s">
        <v>95</v>
      </c>
      <c r="G950" s="323" t="s">
        <v>110</v>
      </c>
      <c r="H950" s="323">
        <v>12.980915812201891</v>
      </c>
      <c r="I950" s="323">
        <v>0</v>
      </c>
      <c r="J950" s="324">
        <v>12.980915812201891</v>
      </c>
      <c r="K950" s="323">
        <v>0.6118014382436552</v>
      </c>
      <c r="L950" s="323">
        <v>4.242263501964456</v>
      </c>
      <c r="M950" s="324">
        <v>4.8540649402081115</v>
      </c>
      <c r="N950" s="323">
        <v>4.020181587959426</v>
      </c>
      <c r="O950" s="323">
        <v>10.718602551189928</v>
      </c>
      <c r="P950" s="323">
        <v>2.119243685422503</v>
      </c>
      <c r="Q950" s="323">
        <v>0.9862795205711031</v>
      </c>
      <c r="R950" s="323">
        <v>6.053317966623451</v>
      </c>
      <c r="S950" s="323">
        <v>7.805815943942534</v>
      </c>
      <c r="T950" s="323">
        <v>17.783276409397487</v>
      </c>
      <c r="U950" s="323">
        <v>3.1047313674522456</v>
      </c>
      <c r="V950" s="324">
        <v>52.59144903255868</v>
      </c>
      <c r="W950" s="324">
        <v>70.42642978496868</v>
      </c>
      <c r="X950" s="323">
        <v>8.013807470468944</v>
      </c>
      <c r="Y950" s="339">
        <v>78.44023725543762</v>
      </c>
    </row>
    <row r="951" spans="1:25" ht="15">
      <c r="A951" s="237">
        <v>2022</v>
      </c>
      <c r="B951" s="323" t="s">
        <v>507</v>
      </c>
      <c r="C951" s="323" t="s">
        <v>93</v>
      </c>
      <c r="D951" s="323" t="s">
        <v>97</v>
      </c>
      <c r="E951" s="323" t="s">
        <v>253</v>
      </c>
      <c r="F951" s="323" t="s">
        <v>95</v>
      </c>
      <c r="G951" s="323" t="s">
        <v>111</v>
      </c>
      <c r="H951" s="323">
        <v>15.22714911951826</v>
      </c>
      <c r="I951" s="323">
        <v>0</v>
      </c>
      <c r="J951" s="324">
        <v>15.22714911951826</v>
      </c>
      <c r="K951" s="323">
        <v>2.815392187822757</v>
      </c>
      <c r="L951" s="323">
        <v>2.85849803321051</v>
      </c>
      <c r="M951" s="324">
        <v>5.6738902210332665</v>
      </c>
      <c r="N951" s="323">
        <v>4.203013628797027</v>
      </c>
      <c r="O951" s="323">
        <v>10.864246548259235</v>
      </c>
      <c r="P951" s="323">
        <v>2.730316875010012</v>
      </c>
      <c r="Q951" s="323">
        <v>1.2492564297535913</v>
      </c>
      <c r="R951" s="323">
        <v>9.502784013813942</v>
      </c>
      <c r="S951" s="323">
        <v>8.31447486451668</v>
      </c>
      <c r="T951" s="323">
        <v>17.998696731679857</v>
      </c>
      <c r="U951" s="323">
        <v>3.8459716225459246</v>
      </c>
      <c r="V951" s="324">
        <v>58.70876071437626</v>
      </c>
      <c r="W951" s="324">
        <v>79.60980005492779</v>
      </c>
      <c r="X951" s="323">
        <v>9.044601117082312</v>
      </c>
      <c r="Y951" s="339">
        <v>88.6544011720101</v>
      </c>
    </row>
    <row r="952" spans="1:25" ht="15">
      <c r="A952" s="237">
        <v>2022</v>
      </c>
      <c r="B952" s="323" t="s">
        <v>507</v>
      </c>
      <c r="C952" s="323" t="s">
        <v>93</v>
      </c>
      <c r="D952" s="323" t="s">
        <v>97</v>
      </c>
      <c r="E952" s="323" t="s">
        <v>254</v>
      </c>
      <c r="F952" s="323" t="s">
        <v>95</v>
      </c>
      <c r="G952" s="323" t="s">
        <v>112</v>
      </c>
      <c r="H952" s="323">
        <v>14.635728471020563</v>
      </c>
      <c r="I952" s="323">
        <v>0</v>
      </c>
      <c r="J952" s="324">
        <v>14.635728471020563</v>
      </c>
      <c r="K952" s="323">
        <v>4.643368886925972</v>
      </c>
      <c r="L952" s="323">
        <v>7.472928109626366</v>
      </c>
      <c r="M952" s="324">
        <v>12.11629699655234</v>
      </c>
      <c r="N952" s="323">
        <v>14.300057304595914</v>
      </c>
      <c r="O952" s="323">
        <v>50.67373722374542</v>
      </c>
      <c r="P952" s="323">
        <v>8.708086121291423</v>
      </c>
      <c r="Q952" s="323">
        <v>2.179658571993975</v>
      </c>
      <c r="R952" s="323">
        <v>29.984591917824705</v>
      </c>
      <c r="S952" s="323">
        <v>20.128522564109275</v>
      </c>
      <c r="T952" s="323">
        <v>19.824102690217337</v>
      </c>
      <c r="U952" s="323">
        <v>7.89343821472701</v>
      </c>
      <c r="V952" s="324">
        <v>153.69219460850505</v>
      </c>
      <c r="W952" s="324">
        <v>180.44422007607795</v>
      </c>
      <c r="X952" s="323">
        <v>19.606210021565342</v>
      </c>
      <c r="Y952" s="339">
        <v>200.0504300976433</v>
      </c>
    </row>
    <row r="953" spans="1:25" ht="15">
      <c r="A953" s="237">
        <v>2022</v>
      </c>
      <c r="B953" s="323" t="s">
        <v>507</v>
      </c>
      <c r="C953" s="323" t="s">
        <v>93</v>
      </c>
      <c r="D953" s="323" t="s">
        <v>97</v>
      </c>
      <c r="E953" s="323" t="s">
        <v>255</v>
      </c>
      <c r="F953" s="323" t="s">
        <v>95</v>
      </c>
      <c r="G953" s="323" t="s">
        <v>113</v>
      </c>
      <c r="H953" s="323">
        <v>13.398206802019429</v>
      </c>
      <c r="I953" s="323">
        <v>13.713406126366902</v>
      </c>
      <c r="J953" s="324">
        <v>27.11161292838633</v>
      </c>
      <c r="K953" s="323">
        <v>9.356072329001123</v>
      </c>
      <c r="L953" s="323">
        <v>10.153389252844137</v>
      </c>
      <c r="M953" s="324">
        <v>19.509461581845258</v>
      </c>
      <c r="N953" s="323">
        <v>17.754058308283206</v>
      </c>
      <c r="O953" s="323">
        <v>86.5802722500145</v>
      </c>
      <c r="P953" s="323">
        <v>9.13577882458255</v>
      </c>
      <c r="Q953" s="323">
        <v>5.975280803075446</v>
      </c>
      <c r="R953" s="323">
        <v>31.0479822383111</v>
      </c>
      <c r="S953" s="323">
        <v>31.90099186209868</v>
      </c>
      <c r="T953" s="323">
        <v>63.494769313472354</v>
      </c>
      <c r="U953" s="323">
        <v>12.102326140608229</v>
      </c>
      <c r="V953" s="324">
        <v>257.9914597404461</v>
      </c>
      <c r="W953" s="324">
        <v>304.61253425067764</v>
      </c>
      <c r="X953" s="323">
        <v>33.44409470892137</v>
      </c>
      <c r="Y953" s="339">
        <v>338.05662895959904</v>
      </c>
    </row>
    <row r="954" spans="1:25" ht="15">
      <c r="A954" s="237">
        <v>2022</v>
      </c>
      <c r="B954" s="323" t="s">
        <v>507</v>
      </c>
      <c r="C954" s="323" t="s">
        <v>93</v>
      </c>
      <c r="D954" s="323" t="s">
        <v>97</v>
      </c>
      <c r="E954" s="323" t="s">
        <v>256</v>
      </c>
      <c r="F954" s="323" t="s">
        <v>95</v>
      </c>
      <c r="G954" s="323" t="s">
        <v>114</v>
      </c>
      <c r="H954" s="323">
        <v>5.151005726226122</v>
      </c>
      <c r="I954" s="323">
        <v>11.169781233417735</v>
      </c>
      <c r="J954" s="324">
        <v>16.320786959643858</v>
      </c>
      <c r="K954" s="323">
        <v>3.1778507955948987</v>
      </c>
      <c r="L954" s="323">
        <v>7.8084766651922575</v>
      </c>
      <c r="M954" s="324">
        <v>10.986327460787155</v>
      </c>
      <c r="N954" s="323">
        <v>12.659897311480211</v>
      </c>
      <c r="O954" s="323">
        <v>31.065096340425118</v>
      </c>
      <c r="P954" s="323">
        <v>9.387941563116415</v>
      </c>
      <c r="Q954" s="323">
        <v>3.0565682849220193</v>
      </c>
      <c r="R954" s="323">
        <v>22.765973538428558</v>
      </c>
      <c r="S954" s="323">
        <v>18.56038589041657</v>
      </c>
      <c r="T954" s="323">
        <v>23.648499521504043</v>
      </c>
      <c r="U954" s="323">
        <v>9.586289301009762</v>
      </c>
      <c r="V954" s="324">
        <v>130.7306517513027</v>
      </c>
      <c r="W954" s="324">
        <v>158.03776617173372</v>
      </c>
      <c r="X954" s="323">
        <v>17.38755019316263</v>
      </c>
      <c r="Y954" s="339">
        <v>175.42531636489636</v>
      </c>
    </row>
    <row r="955" spans="1:25" ht="15">
      <c r="A955" s="237">
        <v>2022</v>
      </c>
      <c r="B955" s="323" t="s">
        <v>507</v>
      </c>
      <c r="C955" s="323" t="s">
        <v>93</v>
      </c>
      <c r="D955" s="323" t="s">
        <v>94</v>
      </c>
      <c r="E955" s="323" t="s">
        <v>257</v>
      </c>
      <c r="F955" s="323" t="s">
        <v>95</v>
      </c>
      <c r="G955" s="323" t="s">
        <v>115</v>
      </c>
      <c r="H955" s="323">
        <v>20.650203499540208</v>
      </c>
      <c r="I955" s="323">
        <v>11.87233782817854</v>
      </c>
      <c r="J955" s="324">
        <v>32.52254132771875</v>
      </c>
      <c r="K955" s="323">
        <v>0.9602560581307551</v>
      </c>
      <c r="L955" s="323">
        <v>5.955576293938713</v>
      </c>
      <c r="M955" s="324">
        <v>6.915832352069469</v>
      </c>
      <c r="N955" s="323">
        <v>3.813881903104443</v>
      </c>
      <c r="O955" s="323">
        <v>9.426885745012846</v>
      </c>
      <c r="P955" s="323">
        <v>1.6733611546616722</v>
      </c>
      <c r="Q955" s="323">
        <v>0.6168401887949893</v>
      </c>
      <c r="R955" s="323">
        <v>5.381101222144416</v>
      </c>
      <c r="S955" s="323">
        <v>7.422991470642466</v>
      </c>
      <c r="T955" s="323">
        <v>14.137879970180343</v>
      </c>
      <c r="U955" s="323">
        <v>2.934630310796139</v>
      </c>
      <c r="V955" s="324">
        <v>45.40757196533731</v>
      </c>
      <c r="W955" s="324">
        <v>84.84594564512554</v>
      </c>
      <c r="X955" s="323">
        <v>10.93283656410241</v>
      </c>
      <c r="Y955" s="339">
        <v>95.77878220922796</v>
      </c>
    </row>
    <row r="956" spans="1:25" ht="15">
      <c r="A956" s="237">
        <v>2022</v>
      </c>
      <c r="B956" s="323" t="s">
        <v>507</v>
      </c>
      <c r="C956" s="323" t="s">
        <v>116</v>
      </c>
      <c r="D956" s="323" t="s">
        <v>117</v>
      </c>
      <c r="E956" s="323" t="s">
        <v>258</v>
      </c>
      <c r="F956" s="323" t="s">
        <v>118</v>
      </c>
      <c r="G956" s="323" t="s">
        <v>119</v>
      </c>
      <c r="H956" s="323">
        <v>53.32230887045887</v>
      </c>
      <c r="I956" s="323">
        <v>28.038600525360962</v>
      </c>
      <c r="J956" s="324">
        <v>81.36090939581983</v>
      </c>
      <c r="K956" s="323">
        <v>7.047784664925723</v>
      </c>
      <c r="L956" s="323">
        <v>10.273217017218638</v>
      </c>
      <c r="M956" s="324">
        <v>17.321001682144363</v>
      </c>
      <c r="N956" s="323">
        <v>6.234037450697389</v>
      </c>
      <c r="O956" s="323">
        <v>22.40565834933312</v>
      </c>
      <c r="P956" s="323">
        <v>7.4505417418353375</v>
      </c>
      <c r="Q956" s="323">
        <v>4.120810062144114</v>
      </c>
      <c r="R956" s="323">
        <v>21.328335754212045</v>
      </c>
      <c r="S956" s="323">
        <v>19.700435448909055</v>
      </c>
      <c r="T956" s="323">
        <v>38.01051495144241</v>
      </c>
      <c r="U956" s="323">
        <v>11.890507185746278</v>
      </c>
      <c r="V956" s="324">
        <v>131.14084094431976</v>
      </c>
      <c r="W956" s="324">
        <v>229.82275202228396</v>
      </c>
      <c r="X956" s="323">
        <v>28.775658834229326</v>
      </c>
      <c r="Y956" s="339">
        <v>258.5984108565133</v>
      </c>
    </row>
    <row r="957" spans="1:25" ht="15">
      <c r="A957" s="237">
        <v>2022</v>
      </c>
      <c r="B957" s="323" t="s">
        <v>507</v>
      </c>
      <c r="C957" s="323" t="s">
        <v>116</v>
      </c>
      <c r="D957" s="323" t="s">
        <v>120</v>
      </c>
      <c r="E957" s="323" t="s">
        <v>259</v>
      </c>
      <c r="F957" s="323" t="s">
        <v>118</v>
      </c>
      <c r="G957" s="323" t="s">
        <v>121</v>
      </c>
      <c r="H957" s="323">
        <v>7.212236539503456</v>
      </c>
      <c r="I957" s="323">
        <v>0</v>
      </c>
      <c r="J957" s="324">
        <v>7.212236539503456</v>
      </c>
      <c r="K957" s="323">
        <v>0.8055780021143902</v>
      </c>
      <c r="L957" s="323">
        <v>3.2648483653508813</v>
      </c>
      <c r="M957" s="324">
        <v>4.070426367465272</v>
      </c>
      <c r="N957" s="323">
        <v>3.9861906549370376</v>
      </c>
      <c r="O957" s="323">
        <v>9.938236488148815</v>
      </c>
      <c r="P957" s="323">
        <v>2.2554910215792803</v>
      </c>
      <c r="Q957" s="323">
        <v>0.6013988733026212</v>
      </c>
      <c r="R957" s="323">
        <v>8.03361048750147</v>
      </c>
      <c r="S957" s="323">
        <v>5.763386460030023</v>
      </c>
      <c r="T957" s="323">
        <v>8.73846449451594</v>
      </c>
      <c r="U957" s="323">
        <v>3.763530206291009</v>
      </c>
      <c r="V957" s="324">
        <v>43.080308686306196</v>
      </c>
      <c r="W957" s="324">
        <v>54.36297159327493</v>
      </c>
      <c r="X957" s="323">
        <v>6.015028680532316</v>
      </c>
      <c r="Y957" s="339">
        <v>60.378000273807245</v>
      </c>
    </row>
    <row r="958" spans="1:25" ht="15">
      <c r="A958" s="237">
        <v>2022</v>
      </c>
      <c r="B958" s="323" t="s">
        <v>507</v>
      </c>
      <c r="C958" s="323" t="s">
        <v>116</v>
      </c>
      <c r="D958" s="323" t="s">
        <v>117</v>
      </c>
      <c r="E958" s="323" t="s">
        <v>260</v>
      </c>
      <c r="F958" s="323" t="s">
        <v>118</v>
      </c>
      <c r="G958" s="323" t="s">
        <v>122</v>
      </c>
      <c r="H958" s="323">
        <v>17.129116258259835</v>
      </c>
      <c r="I958" s="323">
        <v>0</v>
      </c>
      <c r="J958" s="324">
        <v>17.129116258259835</v>
      </c>
      <c r="K958" s="323">
        <v>1.263314853565323</v>
      </c>
      <c r="L958" s="323">
        <v>3.6606793811712497</v>
      </c>
      <c r="M958" s="324">
        <v>4.923994234736573</v>
      </c>
      <c r="N958" s="323">
        <v>3.558671284648933</v>
      </c>
      <c r="O958" s="323">
        <v>7.545398096878732</v>
      </c>
      <c r="P958" s="323">
        <v>2.3040188159364967</v>
      </c>
      <c r="Q958" s="323">
        <v>1.354049937237278</v>
      </c>
      <c r="R958" s="323">
        <v>7.264748975365699</v>
      </c>
      <c r="S958" s="323">
        <v>6.162890250866239</v>
      </c>
      <c r="T958" s="323">
        <v>14.132303878292927</v>
      </c>
      <c r="U958" s="323">
        <v>3.145697667792798</v>
      </c>
      <c r="V958" s="324">
        <v>45.4677789070191</v>
      </c>
      <c r="W958" s="324">
        <v>67.5208894000155</v>
      </c>
      <c r="X958" s="323">
        <v>7.933924634454942</v>
      </c>
      <c r="Y958" s="339">
        <v>75.45481403447044</v>
      </c>
    </row>
    <row r="959" spans="1:25" ht="15">
      <c r="A959" s="237">
        <v>2022</v>
      </c>
      <c r="B959" s="323" t="s">
        <v>507</v>
      </c>
      <c r="C959" s="323" t="s">
        <v>116</v>
      </c>
      <c r="D959" s="323" t="s">
        <v>123</v>
      </c>
      <c r="E959" s="323" t="s">
        <v>261</v>
      </c>
      <c r="F959" s="323" t="s">
        <v>118</v>
      </c>
      <c r="G959" s="323" t="s">
        <v>124</v>
      </c>
      <c r="H959" s="323">
        <v>7.951203593576517</v>
      </c>
      <c r="I959" s="323">
        <v>5.273631079947224</v>
      </c>
      <c r="J959" s="324">
        <v>13.224834673523741</v>
      </c>
      <c r="K959" s="323">
        <v>12.670971315232052</v>
      </c>
      <c r="L959" s="323">
        <v>2.993811103924801</v>
      </c>
      <c r="M959" s="324">
        <v>15.664782419156854</v>
      </c>
      <c r="N959" s="323">
        <v>20.353640989632225</v>
      </c>
      <c r="O959" s="323">
        <v>20.219820102993676</v>
      </c>
      <c r="P959" s="323">
        <v>7.668835381665589</v>
      </c>
      <c r="Q959" s="323">
        <v>2.0045486800111987</v>
      </c>
      <c r="R959" s="323">
        <v>18.239318331150315</v>
      </c>
      <c r="S959" s="323">
        <v>18.092932969696054</v>
      </c>
      <c r="T959" s="323">
        <v>18.601963707331837</v>
      </c>
      <c r="U959" s="323">
        <v>7.054703622986464</v>
      </c>
      <c r="V959" s="324">
        <v>112.23576378546736</v>
      </c>
      <c r="W959" s="324">
        <v>141.12538087814795</v>
      </c>
      <c r="X959" s="323">
        <v>15.661816990108525</v>
      </c>
      <c r="Y959" s="339">
        <v>156.78719786825647</v>
      </c>
    </row>
    <row r="960" spans="1:25" ht="15">
      <c r="A960" s="237">
        <v>2022</v>
      </c>
      <c r="B960" s="323" t="s">
        <v>507</v>
      </c>
      <c r="C960" s="323" t="s">
        <v>116</v>
      </c>
      <c r="D960" s="323" t="s">
        <v>120</v>
      </c>
      <c r="E960" s="323" t="s">
        <v>262</v>
      </c>
      <c r="F960" s="323" t="s">
        <v>118</v>
      </c>
      <c r="G960" s="323" t="s">
        <v>125</v>
      </c>
      <c r="H960" s="323">
        <v>7.74374523581064</v>
      </c>
      <c r="I960" s="323">
        <v>4.365122467549671</v>
      </c>
      <c r="J960" s="324">
        <v>12.10886770336031</v>
      </c>
      <c r="K960" s="323">
        <v>1.3106471581033352</v>
      </c>
      <c r="L960" s="323">
        <v>3.4496281291184454</v>
      </c>
      <c r="M960" s="324">
        <v>4.760275287221781</v>
      </c>
      <c r="N960" s="323">
        <v>9.83272022586935</v>
      </c>
      <c r="O960" s="323">
        <v>3.542460538224716</v>
      </c>
      <c r="P960" s="323">
        <v>0.9169868314246977</v>
      </c>
      <c r="Q960" s="323">
        <v>0.34605919184721157</v>
      </c>
      <c r="R960" s="323">
        <v>4.865067961548597</v>
      </c>
      <c r="S960" s="323">
        <v>4.944901140405448</v>
      </c>
      <c r="T960" s="323">
        <v>4.811132740778973</v>
      </c>
      <c r="U960" s="323">
        <v>1.507076177287873</v>
      </c>
      <c r="V960" s="324">
        <v>30.76640480738687</v>
      </c>
      <c r="W960" s="324">
        <v>47.63554779796896</v>
      </c>
      <c r="X960" s="323">
        <v>5.946262993719543</v>
      </c>
      <c r="Y960" s="339">
        <v>53.581810791688504</v>
      </c>
    </row>
    <row r="961" spans="1:25" ht="15">
      <c r="A961" s="237">
        <v>2022</v>
      </c>
      <c r="B961" s="323" t="s">
        <v>507</v>
      </c>
      <c r="C961" s="323" t="s">
        <v>116</v>
      </c>
      <c r="D961" s="323" t="s">
        <v>126</v>
      </c>
      <c r="E961" s="323" t="s">
        <v>263</v>
      </c>
      <c r="F961" s="323" t="s">
        <v>118</v>
      </c>
      <c r="G961" s="323" t="s">
        <v>127</v>
      </c>
      <c r="H961" s="323">
        <v>71.93111659872592</v>
      </c>
      <c r="I961" s="323">
        <v>0</v>
      </c>
      <c r="J961" s="324">
        <v>71.93111659872592</v>
      </c>
      <c r="K961" s="323">
        <v>33.8670397095097</v>
      </c>
      <c r="L961" s="323">
        <v>13.869041942433617</v>
      </c>
      <c r="M961" s="324">
        <v>47.736081651943316</v>
      </c>
      <c r="N961" s="323">
        <v>30.910561416089212</v>
      </c>
      <c r="O961" s="323">
        <v>144.29891459687067</v>
      </c>
      <c r="P961" s="323">
        <v>31.43967934500884</v>
      </c>
      <c r="Q961" s="323">
        <v>17.476388152704768</v>
      </c>
      <c r="R961" s="323">
        <v>106.05935985009758</v>
      </c>
      <c r="S961" s="323">
        <v>78.53285286808243</v>
      </c>
      <c r="T961" s="323">
        <v>71.0369155561335</v>
      </c>
      <c r="U961" s="323">
        <v>40.64868171735335</v>
      </c>
      <c r="V961" s="324">
        <v>520.4033535023405</v>
      </c>
      <c r="W961" s="324">
        <v>640.0705517530097</v>
      </c>
      <c r="X961" s="323">
        <v>69.55288672222268</v>
      </c>
      <c r="Y961" s="339">
        <v>709.6234384752323</v>
      </c>
    </row>
    <row r="962" spans="1:25" ht="15">
      <c r="A962" s="237">
        <v>2022</v>
      </c>
      <c r="B962" s="323" t="s">
        <v>507</v>
      </c>
      <c r="C962" s="323" t="s">
        <v>116</v>
      </c>
      <c r="D962" s="323" t="s">
        <v>120</v>
      </c>
      <c r="E962" s="323" t="s">
        <v>264</v>
      </c>
      <c r="F962" s="323" t="s">
        <v>118</v>
      </c>
      <c r="G962" s="323" t="s">
        <v>128</v>
      </c>
      <c r="H962" s="323">
        <v>208.04664577054976</v>
      </c>
      <c r="I962" s="323">
        <v>0</v>
      </c>
      <c r="J962" s="324">
        <v>208.04664577054976</v>
      </c>
      <c r="K962" s="323">
        <v>10.6724705207018</v>
      </c>
      <c r="L962" s="323">
        <v>21.40895184812089</v>
      </c>
      <c r="M962" s="324">
        <v>32.081422368822686</v>
      </c>
      <c r="N962" s="323">
        <v>7.295790969823377</v>
      </c>
      <c r="O962" s="323">
        <v>36.66575834139027</v>
      </c>
      <c r="P962" s="323">
        <v>12.682803352320379</v>
      </c>
      <c r="Q962" s="323">
        <v>3.2926183480250706</v>
      </c>
      <c r="R962" s="323">
        <v>35.1985288678918</v>
      </c>
      <c r="S962" s="323">
        <v>17.971817398029966</v>
      </c>
      <c r="T962" s="323">
        <v>23.058230073021008</v>
      </c>
      <c r="U962" s="323">
        <v>11.087714475365358</v>
      </c>
      <c r="V962" s="324">
        <v>147.2532618258672</v>
      </c>
      <c r="W962" s="324">
        <v>387.3813299652396</v>
      </c>
      <c r="X962" s="323">
        <v>52.471789861559756</v>
      </c>
      <c r="Y962" s="339">
        <v>439.85311982679934</v>
      </c>
    </row>
    <row r="963" spans="1:25" ht="15">
      <c r="A963" s="237">
        <v>2022</v>
      </c>
      <c r="B963" s="323" t="s">
        <v>507</v>
      </c>
      <c r="C963" s="323" t="s">
        <v>116</v>
      </c>
      <c r="D963" s="323" t="s">
        <v>126</v>
      </c>
      <c r="E963" s="323" t="s">
        <v>265</v>
      </c>
      <c r="F963" s="323" t="s">
        <v>118</v>
      </c>
      <c r="G963" s="323" t="s">
        <v>129</v>
      </c>
      <c r="H963" s="323">
        <v>28.50885324593113</v>
      </c>
      <c r="I963" s="323">
        <v>17.40009340349861</v>
      </c>
      <c r="J963" s="324">
        <v>45.90894664942974</v>
      </c>
      <c r="K963" s="323">
        <v>23.129695045487427</v>
      </c>
      <c r="L963" s="323">
        <v>19.870413024284296</v>
      </c>
      <c r="M963" s="324">
        <v>43.00010806977173</v>
      </c>
      <c r="N963" s="323">
        <v>35.62411085824066</v>
      </c>
      <c r="O963" s="323">
        <v>107.96959325232983</v>
      </c>
      <c r="P963" s="323">
        <v>22.64159911911595</v>
      </c>
      <c r="Q963" s="323">
        <v>8.491141093933095</v>
      </c>
      <c r="R963" s="323">
        <v>76.86413204364271</v>
      </c>
      <c r="S963" s="323">
        <v>51.311874493111624</v>
      </c>
      <c r="T963" s="323">
        <v>59.20141736941342</v>
      </c>
      <c r="U963" s="323">
        <v>24.245156235843847</v>
      </c>
      <c r="V963" s="324">
        <v>386.34902446563115</v>
      </c>
      <c r="W963" s="324">
        <v>475.2580791848326</v>
      </c>
      <c r="X963" s="323">
        <v>51.982450749323945</v>
      </c>
      <c r="Y963" s="339">
        <v>527.2405299341565</v>
      </c>
    </row>
    <row r="964" spans="1:25" ht="15">
      <c r="A964" s="237">
        <v>2022</v>
      </c>
      <c r="B964" s="323" t="s">
        <v>507</v>
      </c>
      <c r="C964" s="323" t="s">
        <v>116</v>
      </c>
      <c r="D964" s="323" t="s">
        <v>126</v>
      </c>
      <c r="E964" s="323" t="s">
        <v>266</v>
      </c>
      <c r="F964" s="323" t="s">
        <v>118</v>
      </c>
      <c r="G964" s="323" t="s">
        <v>130</v>
      </c>
      <c r="H964" s="323">
        <v>93.11309469373617</v>
      </c>
      <c r="I964" s="323">
        <v>0</v>
      </c>
      <c r="J964" s="324">
        <v>93.11309469373617</v>
      </c>
      <c r="K964" s="323">
        <v>33.128982159250945</v>
      </c>
      <c r="L964" s="323">
        <v>11.245870706082737</v>
      </c>
      <c r="M964" s="324">
        <v>44.37485286533368</v>
      </c>
      <c r="N964" s="323">
        <v>11.671187827989279</v>
      </c>
      <c r="O964" s="323">
        <v>91.69965912321739</v>
      </c>
      <c r="P964" s="323">
        <v>17.95024971257441</v>
      </c>
      <c r="Q964" s="323">
        <v>11.564130880279361</v>
      </c>
      <c r="R964" s="323">
        <v>54.94841163426489</v>
      </c>
      <c r="S964" s="323">
        <v>43.27917392143609</v>
      </c>
      <c r="T964" s="323">
        <v>54.73576375470223</v>
      </c>
      <c r="U964" s="323">
        <v>19.600504556527728</v>
      </c>
      <c r="V964" s="324">
        <v>305.44908141099137</v>
      </c>
      <c r="W964" s="324">
        <v>442.93702897006125</v>
      </c>
      <c r="X964" s="323">
        <v>50.808456167374125</v>
      </c>
      <c r="Y964" s="339">
        <v>493.74548513743537</v>
      </c>
    </row>
    <row r="965" spans="1:25" ht="15">
      <c r="A965" s="237">
        <v>2022</v>
      </c>
      <c r="B965" s="323" t="s">
        <v>507</v>
      </c>
      <c r="C965" s="323" t="s">
        <v>116</v>
      </c>
      <c r="D965" s="323" t="s">
        <v>120</v>
      </c>
      <c r="E965" s="323" t="s">
        <v>267</v>
      </c>
      <c r="F965" s="323" t="s">
        <v>118</v>
      </c>
      <c r="G965" s="323" t="s">
        <v>131</v>
      </c>
      <c r="H965" s="323">
        <v>12.946523644190911</v>
      </c>
      <c r="I965" s="323">
        <v>0</v>
      </c>
      <c r="J965" s="324">
        <v>12.946523644190911</v>
      </c>
      <c r="K965" s="323">
        <v>3.3945959784413504</v>
      </c>
      <c r="L965" s="323">
        <v>2.3934564477104576</v>
      </c>
      <c r="M965" s="324">
        <v>5.788052426151808</v>
      </c>
      <c r="N965" s="323">
        <v>5.9302504707078425</v>
      </c>
      <c r="O965" s="323">
        <v>12.230156278493311</v>
      </c>
      <c r="P965" s="323">
        <v>5.203325692868392</v>
      </c>
      <c r="Q965" s="323">
        <v>1.528587070972074</v>
      </c>
      <c r="R965" s="323">
        <v>16.713142790072855</v>
      </c>
      <c r="S965" s="323">
        <v>8.2794780473801</v>
      </c>
      <c r="T965" s="323">
        <v>12.579848106904812</v>
      </c>
      <c r="U965" s="323">
        <v>4.559364576317958</v>
      </c>
      <c r="V965" s="324">
        <v>67.02415303371735</v>
      </c>
      <c r="W965" s="324">
        <v>85.75872910406008</v>
      </c>
      <c r="X965" s="323">
        <v>9.492053612008837</v>
      </c>
      <c r="Y965" s="339">
        <v>95.25078271606891</v>
      </c>
    </row>
    <row r="966" spans="1:25" ht="15">
      <c r="A966" s="237">
        <v>2022</v>
      </c>
      <c r="B966" s="323" t="s">
        <v>507</v>
      </c>
      <c r="C966" s="323" t="s">
        <v>116</v>
      </c>
      <c r="D966" s="323" t="s">
        <v>126</v>
      </c>
      <c r="E966" s="323" t="s">
        <v>268</v>
      </c>
      <c r="F966" s="323" t="s">
        <v>118</v>
      </c>
      <c r="G966" s="323" t="s">
        <v>132</v>
      </c>
      <c r="H966" s="323">
        <v>45.929822581246654</v>
      </c>
      <c r="I966" s="323">
        <v>0</v>
      </c>
      <c r="J966" s="324">
        <v>45.929822581246654</v>
      </c>
      <c r="K966" s="323">
        <v>598.6016603405441</v>
      </c>
      <c r="L966" s="323">
        <v>78.35137829451038</v>
      </c>
      <c r="M966" s="324">
        <v>676.9530386350544</v>
      </c>
      <c r="N966" s="323">
        <v>60.97619573229941</v>
      </c>
      <c r="O966" s="323">
        <v>157.76358496526657</v>
      </c>
      <c r="P966" s="323">
        <v>29.84195406344512</v>
      </c>
      <c r="Q966" s="323">
        <v>11.286690580934321</v>
      </c>
      <c r="R966" s="323">
        <v>89.5571255895768</v>
      </c>
      <c r="S966" s="323">
        <v>81.55926045918007</v>
      </c>
      <c r="T966" s="323">
        <v>47.45473056816897</v>
      </c>
      <c r="U966" s="323">
        <v>32.11916915425023</v>
      </c>
      <c r="V966" s="324">
        <v>510.5587111131215</v>
      </c>
      <c r="W966" s="324">
        <v>1233.4415723294228</v>
      </c>
      <c r="X966" s="323">
        <v>128.40275967839165</v>
      </c>
      <c r="Y966" s="339">
        <v>1361.8443320078145</v>
      </c>
    </row>
    <row r="967" spans="1:25" ht="15">
      <c r="A967" s="237">
        <v>2022</v>
      </c>
      <c r="B967" s="323" t="s">
        <v>507</v>
      </c>
      <c r="C967" s="323" t="s">
        <v>116</v>
      </c>
      <c r="D967" s="323" t="s">
        <v>120</v>
      </c>
      <c r="E967" s="323" t="s">
        <v>269</v>
      </c>
      <c r="F967" s="323" t="s">
        <v>118</v>
      </c>
      <c r="G967" s="323" t="s">
        <v>133</v>
      </c>
      <c r="H967" s="323">
        <v>2.5133461380831092</v>
      </c>
      <c r="I967" s="323">
        <v>0</v>
      </c>
      <c r="J967" s="324">
        <v>2.5133461380831092</v>
      </c>
      <c r="K967" s="323">
        <v>8.751306267021201</v>
      </c>
      <c r="L967" s="323">
        <v>15.15212080615982</v>
      </c>
      <c r="M967" s="324">
        <v>23.90342707318102</v>
      </c>
      <c r="N967" s="323">
        <v>17.247496410416606</v>
      </c>
      <c r="O967" s="323">
        <v>123.89321756476258</v>
      </c>
      <c r="P967" s="323">
        <v>13.386951974441022</v>
      </c>
      <c r="Q967" s="323">
        <v>4.053325997912596</v>
      </c>
      <c r="R967" s="323">
        <v>62.57975561635025</v>
      </c>
      <c r="S967" s="323">
        <v>45.057463886456475</v>
      </c>
      <c r="T967" s="323">
        <v>62.88901167832988</v>
      </c>
      <c r="U967" s="323">
        <v>17.97817100254756</v>
      </c>
      <c r="V967" s="324">
        <v>347.08539413121696</v>
      </c>
      <c r="W967" s="324">
        <v>373.50216734248113</v>
      </c>
      <c r="X967" s="323">
        <v>38.54157255754133</v>
      </c>
      <c r="Y967" s="339">
        <v>412.04373990002244</v>
      </c>
    </row>
    <row r="968" spans="1:25" ht="15">
      <c r="A968" s="237">
        <v>2022</v>
      </c>
      <c r="B968" s="323" t="s">
        <v>507</v>
      </c>
      <c r="C968" s="323" t="s">
        <v>116</v>
      </c>
      <c r="D968" s="323" t="s">
        <v>126</v>
      </c>
      <c r="E968" s="323" t="s">
        <v>270</v>
      </c>
      <c r="F968" s="323" t="s">
        <v>118</v>
      </c>
      <c r="G968" s="323" t="s">
        <v>134</v>
      </c>
      <c r="H968" s="323">
        <v>23.541344534251042</v>
      </c>
      <c r="I968" s="323">
        <v>13.0423932968074</v>
      </c>
      <c r="J968" s="324">
        <v>36.58373783105844</v>
      </c>
      <c r="K968" s="323">
        <v>62.16987392125539</v>
      </c>
      <c r="L968" s="323">
        <v>27.844260189469495</v>
      </c>
      <c r="M968" s="324">
        <v>90.01413411072488</v>
      </c>
      <c r="N968" s="323">
        <v>50.83160619829196</v>
      </c>
      <c r="O968" s="323">
        <v>227.11127420533631</v>
      </c>
      <c r="P968" s="323">
        <v>45.46533459021803</v>
      </c>
      <c r="Q968" s="323">
        <v>34.694653291958</v>
      </c>
      <c r="R968" s="323">
        <v>141.7933140319048</v>
      </c>
      <c r="S968" s="323">
        <v>93.01158528805742</v>
      </c>
      <c r="T968" s="323">
        <v>73.11910669116546</v>
      </c>
      <c r="U968" s="323">
        <v>46.740799615808335</v>
      </c>
      <c r="V968" s="324">
        <v>712.7676739127404</v>
      </c>
      <c r="W968" s="324">
        <v>839.3655458545237</v>
      </c>
      <c r="X968" s="323">
        <v>88.27595019627358</v>
      </c>
      <c r="Y968" s="339">
        <v>927.6414960507973</v>
      </c>
    </row>
    <row r="969" spans="1:25" ht="15">
      <c r="A969" s="237">
        <v>2022</v>
      </c>
      <c r="B969" s="323" t="s">
        <v>507</v>
      </c>
      <c r="C969" s="323" t="s">
        <v>116</v>
      </c>
      <c r="D969" s="323" t="s">
        <v>126</v>
      </c>
      <c r="E969" s="323" t="s">
        <v>271</v>
      </c>
      <c r="F969" s="323" t="s">
        <v>118</v>
      </c>
      <c r="G969" s="323" t="s">
        <v>135</v>
      </c>
      <c r="H969" s="323">
        <v>22.3279229294466</v>
      </c>
      <c r="I969" s="323">
        <v>11.683843930874037</v>
      </c>
      <c r="J969" s="324">
        <v>34.011766860320634</v>
      </c>
      <c r="K969" s="323">
        <v>26.452372134598047</v>
      </c>
      <c r="L969" s="323">
        <v>9.950372447300571</v>
      </c>
      <c r="M969" s="324">
        <v>36.40274458189862</v>
      </c>
      <c r="N969" s="323">
        <v>12.521501512016783</v>
      </c>
      <c r="O969" s="323">
        <v>59.86638677064731</v>
      </c>
      <c r="P969" s="323">
        <v>8.610853302255451</v>
      </c>
      <c r="Q969" s="323">
        <v>8.641628509346118</v>
      </c>
      <c r="R969" s="323">
        <v>32.61159903418019</v>
      </c>
      <c r="S969" s="323">
        <v>29.00597145876531</v>
      </c>
      <c r="T969" s="323">
        <v>35.681339896952515</v>
      </c>
      <c r="U969" s="323">
        <v>14.859374921946293</v>
      </c>
      <c r="V969" s="324">
        <v>201.79865540610996</v>
      </c>
      <c r="W969" s="324">
        <v>272.2131668483292</v>
      </c>
      <c r="X969" s="323">
        <v>30.112859720983476</v>
      </c>
      <c r="Y969" s="339">
        <v>302.32602656931266</v>
      </c>
    </row>
    <row r="970" spans="1:25" ht="15">
      <c r="A970" s="237">
        <v>2022</v>
      </c>
      <c r="B970" s="323" t="s">
        <v>507</v>
      </c>
      <c r="C970" s="323" t="s">
        <v>116</v>
      </c>
      <c r="D970" s="323" t="s">
        <v>126</v>
      </c>
      <c r="E970" s="323" t="s">
        <v>272</v>
      </c>
      <c r="F970" s="323" t="s">
        <v>118</v>
      </c>
      <c r="G970" s="323" t="s">
        <v>136</v>
      </c>
      <c r="H970" s="323">
        <v>86.66525565123682</v>
      </c>
      <c r="I970" s="323">
        <v>45.52218881941501</v>
      </c>
      <c r="J970" s="324">
        <v>132.18744447065183</v>
      </c>
      <c r="K970" s="323">
        <v>432.58332983666315</v>
      </c>
      <c r="L970" s="323">
        <v>81.02992987312535</v>
      </c>
      <c r="M970" s="324">
        <v>513.6132597097885</v>
      </c>
      <c r="N970" s="323">
        <v>42.772698486336104</v>
      </c>
      <c r="O970" s="323">
        <v>173.0370817838308</v>
      </c>
      <c r="P970" s="323">
        <v>47.34717510680449</v>
      </c>
      <c r="Q970" s="323">
        <v>19.477781296394333</v>
      </c>
      <c r="R970" s="323">
        <v>99.42213647664843</v>
      </c>
      <c r="S970" s="323">
        <v>94.13101186621715</v>
      </c>
      <c r="T970" s="323">
        <v>87.99906751278452</v>
      </c>
      <c r="U970" s="323">
        <v>39.99133110172905</v>
      </c>
      <c r="V970" s="324">
        <v>604.178283630745</v>
      </c>
      <c r="W970" s="324">
        <v>1249.9789878111853</v>
      </c>
      <c r="X970" s="323">
        <v>135.4835125590759</v>
      </c>
      <c r="Y970" s="339">
        <v>1385.4625003702613</v>
      </c>
    </row>
    <row r="971" spans="1:25" ht="15">
      <c r="A971" s="237">
        <v>2022</v>
      </c>
      <c r="B971" s="323" t="s">
        <v>507</v>
      </c>
      <c r="C971" s="323" t="s">
        <v>116</v>
      </c>
      <c r="D971" s="323" t="s">
        <v>117</v>
      </c>
      <c r="E971" s="323" t="s">
        <v>273</v>
      </c>
      <c r="F971" s="323" t="s">
        <v>118</v>
      </c>
      <c r="G971" s="323" t="s">
        <v>137</v>
      </c>
      <c r="H971" s="323">
        <v>22.670697869091065</v>
      </c>
      <c r="I971" s="323">
        <v>0</v>
      </c>
      <c r="J971" s="324">
        <v>22.670697869091065</v>
      </c>
      <c r="K971" s="323">
        <v>2.667150809293139</v>
      </c>
      <c r="L971" s="323">
        <v>9.526850457076266</v>
      </c>
      <c r="M971" s="324">
        <v>12.194001266369405</v>
      </c>
      <c r="N971" s="323">
        <v>15.60352974244439</v>
      </c>
      <c r="O971" s="323">
        <v>10.155119644742866</v>
      </c>
      <c r="P971" s="323">
        <v>1.968665963887508</v>
      </c>
      <c r="Q971" s="323">
        <v>0.9305326047962967</v>
      </c>
      <c r="R971" s="323">
        <v>5.853624613646807</v>
      </c>
      <c r="S971" s="323">
        <v>10.107142903185295</v>
      </c>
      <c r="T971" s="323">
        <v>13.046588560248166</v>
      </c>
      <c r="U971" s="323">
        <v>3.266012427553971</v>
      </c>
      <c r="V971" s="324">
        <v>60.9312164605053</v>
      </c>
      <c r="W971" s="324">
        <v>95.79591559596577</v>
      </c>
      <c r="X971" s="323">
        <v>11.604861090570973</v>
      </c>
      <c r="Y971" s="339">
        <v>107.40077668653674</v>
      </c>
    </row>
    <row r="972" spans="1:25" ht="15">
      <c r="A972" s="237">
        <v>2022</v>
      </c>
      <c r="B972" s="323" t="s">
        <v>507</v>
      </c>
      <c r="C972" s="323" t="s">
        <v>116</v>
      </c>
      <c r="D972" s="323" t="s">
        <v>126</v>
      </c>
      <c r="E972" s="323" t="s">
        <v>274</v>
      </c>
      <c r="F972" s="323" t="s">
        <v>118</v>
      </c>
      <c r="G972" s="323" t="s">
        <v>138</v>
      </c>
      <c r="H972" s="323">
        <v>20.365099960635913</v>
      </c>
      <c r="I972" s="323">
        <v>10.92086248060819</v>
      </c>
      <c r="J972" s="324">
        <v>31.285962441244102</v>
      </c>
      <c r="K972" s="323">
        <v>1644.766368406561</v>
      </c>
      <c r="L972" s="323">
        <v>227.71777721188542</v>
      </c>
      <c r="M972" s="324">
        <v>1872.4841456184465</v>
      </c>
      <c r="N972" s="323">
        <v>131.64366439432698</v>
      </c>
      <c r="O972" s="323">
        <v>730.6507209282313</v>
      </c>
      <c r="P972" s="323">
        <v>68.13058078514867</v>
      </c>
      <c r="Q972" s="323">
        <v>67.08997513589257</v>
      </c>
      <c r="R972" s="323">
        <v>220.38755643449733</v>
      </c>
      <c r="S972" s="323">
        <v>251.26653327078964</v>
      </c>
      <c r="T972" s="323">
        <v>255.92657420291368</v>
      </c>
      <c r="U972" s="323">
        <v>78.53065805612887</v>
      </c>
      <c r="V972" s="324">
        <v>1803.626263207929</v>
      </c>
      <c r="W972" s="324">
        <v>3707.3963712676195</v>
      </c>
      <c r="X972" s="323">
        <v>380.610655768639</v>
      </c>
      <c r="Y972" s="339">
        <v>4088.0070270362585</v>
      </c>
    </row>
    <row r="973" spans="1:25" ht="15">
      <c r="A973" s="237">
        <v>2022</v>
      </c>
      <c r="B973" s="323" t="s">
        <v>507</v>
      </c>
      <c r="C973" s="323" t="s">
        <v>116</v>
      </c>
      <c r="D973" s="323" t="s">
        <v>120</v>
      </c>
      <c r="E973" s="323" t="s">
        <v>275</v>
      </c>
      <c r="F973" s="323" t="s">
        <v>118</v>
      </c>
      <c r="G973" s="323" t="s">
        <v>139</v>
      </c>
      <c r="H973" s="323">
        <v>6.519391638610451</v>
      </c>
      <c r="I973" s="323">
        <v>6.741439875555385</v>
      </c>
      <c r="J973" s="324">
        <v>13.260831514165837</v>
      </c>
      <c r="K973" s="323">
        <v>16.068211082492944</v>
      </c>
      <c r="L973" s="323">
        <v>38.374959220609824</v>
      </c>
      <c r="M973" s="324">
        <v>54.44317030310277</v>
      </c>
      <c r="N973" s="323">
        <v>43.817506136539066</v>
      </c>
      <c r="O973" s="323">
        <v>178.07128129255767</v>
      </c>
      <c r="P973" s="323">
        <v>35.84399102567247</v>
      </c>
      <c r="Q973" s="323">
        <v>15.6435689803832</v>
      </c>
      <c r="R973" s="323">
        <v>132.28006100303617</v>
      </c>
      <c r="S973" s="323">
        <v>113.56822904081801</v>
      </c>
      <c r="T973" s="323">
        <v>217.5593620860355</v>
      </c>
      <c r="U973" s="323">
        <v>59.720592439029204</v>
      </c>
      <c r="V973" s="324">
        <v>796.5045920040712</v>
      </c>
      <c r="W973" s="324">
        <v>864.2085938213398</v>
      </c>
      <c r="X973" s="323">
        <v>88.34444665618446</v>
      </c>
      <c r="Y973" s="339">
        <v>952.5530404775243</v>
      </c>
    </row>
    <row r="974" spans="1:25" ht="15">
      <c r="A974" s="237">
        <v>2022</v>
      </c>
      <c r="B974" s="323" t="s">
        <v>507</v>
      </c>
      <c r="C974" s="323" t="s">
        <v>116</v>
      </c>
      <c r="D974" s="323" t="s">
        <v>123</v>
      </c>
      <c r="E974" s="323" t="s">
        <v>276</v>
      </c>
      <c r="F974" s="323" t="s">
        <v>118</v>
      </c>
      <c r="G974" s="323" t="s">
        <v>140</v>
      </c>
      <c r="H974" s="323">
        <v>4.554532998364651</v>
      </c>
      <c r="I974" s="323">
        <v>0</v>
      </c>
      <c r="J974" s="324">
        <v>4.554532998364651</v>
      </c>
      <c r="K974" s="323">
        <v>1.0641994448270105</v>
      </c>
      <c r="L974" s="323">
        <v>3.638963877278209</v>
      </c>
      <c r="M974" s="324">
        <v>4.70316332210522</v>
      </c>
      <c r="N974" s="323">
        <v>6.319016614107209</v>
      </c>
      <c r="O974" s="323">
        <v>10.78400761646635</v>
      </c>
      <c r="P974" s="323">
        <v>3.5541955548939743</v>
      </c>
      <c r="Q974" s="323">
        <v>0.9816644704954385</v>
      </c>
      <c r="R974" s="323">
        <v>9.72055724328751</v>
      </c>
      <c r="S974" s="323">
        <v>7.80283937380999</v>
      </c>
      <c r="T974" s="323">
        <v>16.122691694096243</v>
      </c>
      <c r="U974" s="323">
        <v>4.862417093083118</v>
      </c>
      <c r="V974" s="324">
        <v>60.14738966023983</v>
      </c>
      <c r="W974" s="324">
        <v>69.4050859807097</v>
      </c>
      <c r="X974" s="323">
        <v>7.378874966455403</v>
      </c>
      <c r="Y974" s="339">
        <v>76.7839609471651</v>
      </c>
    </row>
    <row r="975" spans="1:25" ht="15">
      <c r="A975" s="237">
        <v>2022</v>
      </c>
      <c r="B975" s="323" t="s">
        <v>507</v>
      </c>
      <c r="C975" s="323" t="s">
        <v>116</v>
      </c>
      <c r="D975" s="323" t="s">
        <v>123</v>
      </c>
      <c r="E975" s="323" t="s">
        <v>277</v>
      </c>
      <c r="F975" s="323" t="s">
        <v>118</v>
      </c>
      <c r="G975" s="323" t="s">
        <v>141</v>
      </c>
      <c r="H975" s="323">
        <v>5.882848181913587</v>
      </c>
      <c r="I975" s="323">
        <v>0</v>
      </c>
      <c r="J975" s="324">
        <v>5.882848181913587</v>
      </c>
      <c r="K975" s="323">
        <v>3.294263370519501</v>
      </c>
      <c r="L975" s="323">
        <v>6.268490088931851</v>
      </c>
      <c r="M975" s="324">
        <v>9.562753459451352</v>
      </c>
      <c r="N975" s="323">
        <v>26.310250495834293</v>
      </c>
      <c r="O975" s="323">
        <v>15.3388967545156</v>
      </c>
      <c r="P975" s="323">
        <v>4.419806061049179</v>
      </c>
      <c r="Q975" s="323">
        <v>1.2215041503134527</v>
      </c>
      <c r="R975" s="323">
        <v>9.544951801563231</v>
      </c>
      <c r="S975" s="323">
        <v>14.600881834185488</v>
      </c>
      <c r="T975" s="323">
        <v>15.571502181919215</v>
      </c>
      <c r="U975" s="323">
        <v>5.453288356708604</v>
      </c>
      <c r="V975" s="324">
        <v>92.46108163608905</v>
      </c>
      <c r="W975" s="324">
        <v>107.906683277454</v>
      </c>
      <c r="X975" s="323">
        <v>12.074893753142728</v>
      </c>
      <c r="Y975" s="339">
        <v>119.98157703059672</v>
      </c>
    </row>
    <row r="976" spans="1:25" ht="15">
      <c r="A976" s="237">
        <v>2022</v>
      </c>
      <c r="B976" s="323" t="s">
        <v>507</v>
      </c>
      <c r="C976" s="323" t="s">
        <v>116</v>
      </c>
      <c r="D976" s="323" t="s">
        <v>120</v>
      </c>
      <c r="E976" s="323" t="s">
        <v>278</v>
      </c>
      <c r="F976" s="323" t="s">
        <v>118</v>
      </c>
      <c r="G976" s="323" t="s">
        <v>142</v>
      </c>
      <c r="H976" s="323">
        <v>7.014796784337632</v>
      </c>
      <c r="I976" s="323">
        <v>3.6015614832195886</v>
      </c>
      <c r="J976" s="324">
        <v>10.61635826755722</v>
      </c>
      <c r="K976" s="323">
        <v>3.422644420649551</v>
      </c>
      <c r="L976" s="323">
        <v>12.645678871895944</v>
      </c>
      <c r="M976" s="324">
        <v>16.068323292545497</v>
      </c>
      <c r="N976" s="323">
        <v>39.751812450521214</v>
      </c>
      <c r="O976" s="323">
        <v>42.03491234088568</v>
      </c>
      <c r="P976" s="323">
        <v>6.341595343376831</v>
      </c>
      <c r="Q976" s="323">
        <v>2.5684506655682777</v>
      </c>
      <c r="R976" s="323">
        <v>22.88959869583951</v>
      </c>
      <c r="S976" s="323">
        <v>28.14486315357338</v>
      </c>
      <c r="T976" s="323">
        <v>28.385184738635786</v>
      </c>
      <c r="U976" s="323">
        <v>10.18194422912874</v>
      </c>
      <c r="V976" s="324">
        <v>180.29836161752942</v>
      </c>
      <c r="W976" s="324">
        <v>206.98304317763214</v>
      </c>
      <c r="X976" s="323">
        <v>22.927303203939587</v>
      </c>
      <c r="Y976" s="339">
        <v>229.91034638157174</v>
      </c>
    </row>
    <row r="977" spans="1:25" ht="15">
      <c r="A977" s="237">
        <v>2022</v>
      </c>
      <c r="B977" s="323" t="s">
        <v>507</v>
      </c>
      <c r="C977" s="323" t="s">
        <v>116</v>
      </c>
      <c r="D977" s="323" t="s">
        <v>126</v>
      </c>
      <c r="E977" s="323" t="s">
        <v>279</v>
      </c>
      <c r="F977" s="323" t="s">
        <v>118</v>
      </c>
      <c r="G977" s="323" t="s">
        <v>143</v>
      </c>
      <c r="H977" s="323">
        <v>87.07245773807472</v>
      </c>
      <c r="I977" s="323">
        <v>0</v>
      </c>
      <c r="J977" s="324">
        <v>87.07245773807472</v>
      </c>
      <c r="K977" s="323">
        <v>7.0842701183183845</v>
      </c>
      <c r="L977" s="323">
        <v>11.458565158275537</v>
      </c>
      <c r="M977" s="324">
        <v>18.54283527659392</v>
      </c>
      <c r="N977" s="323">
        <v>7.438554908829095</v>
      </c>
      <c r="O977" s="323">
        <v>33.44958029173736</v>
      </c>
      <c r="P977" s="323">
        <v>8.02999525829717</v>
      </c>
      <c r="Q977" s="323">
        <v>3.2471489841960204</v>
      </c>
      <c r="R977" s="323">
        <v>35.43612409745649</v>
      </c>
      <c r="S977" s="323">
        <v>18.776590830470354</v>
      </c>
      <c r="T977" s="323">
        <v>32.77287925391944</v>
      </c>
      <c r="U977" s="323">
        <v>13.212614232899602</v>
      </c>
      <c r="V977" s="324">
        <v>152.36348785780555</v>
      </c>
      <c r="W977" s="324">
        <v>257.9787808724742</v>
      </c>
      <c r="X977" s="323">
        <v>31.572194612568282</v>
      </c>
      <c r="Y977" s="339">
        <v>289.5509754850425</v>
      </c>
    </row>
    <row r="978" spans="1:25" ht="15">
      <c r="A978" s="237">
        <v>2022</v>
      </c>
      <c r="B978" s="323" t="s">
        <v>507</v>
      </c>
      <c r="C978" s="323" t="s">
        <v>116</v>
      </c>
      <c r="D978" s="323" t="s">
        <v>117</v>
      </c>
      <c r="E978" s="323" t="s">
        <v>280</v>
      </c>
      <c r="F978" s="323" t="s">
        <v>118</v>
      </c>
      <c r="G978" s="323" t="s">
        <v>144</v>
      </c>
      <c r="H978" s="323">
        <v>125.75051065183868</v>
      </c>
      <c r="I978" s="323">
        <v>104.4337509089459</v>
      </c>
      <c r="J978" s="324">
        <v>230.1842615607846</v>
      </c>
      <c r="K978" s="323">
        <v>295.00064546816304</v>
      </c>
      <c r="L978" s="323">
        <v>15.27283381666244</v>
      </c>
      <c r="M978" s="324">
        <v>310.2734792848255</v>
      </c>
      <c r="N978" s="323">
        <v>59.83215309170611</v>
      </c>
      <c r="O978" s="323">
        <v>46.29135894757614</v>
      </c>
      <c r="P978" s="323">
        <v>11.65278669012487</v>
      </c>
      <c r="Q978" s="323">
        <v>8.40329095877896</v>
      </c>
      <c r="R978" s="323">
        <v>34.68361876684344</v>
      </c>
      <c r="S978" s="323">
        <v>76.58611448738336</v>
      </c>
      <c r="T978" s="323">
        <v>53.37698687930076</v>
      </c>
      <c r="U978" s="323">
        <v>17.85051537018766</v>
      </c>
      <c r="V978" s="324">
        <v>308.6768251919013</v>
      </c>
      <c r="W978" s="324">
        <v>849.1345660375114</v>
      </c>
      <c r="X978" s="323">
        <v>103.57876320920023</v>
      </c>
      <c r="Y978" s="339">
        <v>952.7133292467116</v>
      </c>
    </row>
    <row r="979" spans="1:25" ht="15">
      <c r="A979" s="237">
        <v>2022</v>
      </c>
      <c r="B979" s="323" t="s">
        <v>507</v>
      </c>
      <c r="C979" s="323" t="s">
        <v>145</v>
      </c>
      <c r="D979" s="323" t="s">
        <v>146</v>
      </c>
      <c r="E979" s="323" t="s">
        <v>281</v>
      </c>
      <c r="F979" s="323" t="s">
        <v>147</v>
      </c>
      <c r="G979" s="323" t="s">
        <v>148</v>
      </c>
      <c r="H979" s="323">
        <v>8.940791953045057</v>
      </c>
      <c r="I979" s="323">
        <v>15.199610172657549</v>
      </c>
      <c r="J979" s="324">
        <v>24.140402125702607</v>
      </c>
      <c r="K979" s="323">
        <v>180.19580670792894</v>
      </c>
      <c r="L979" s="323">
        <v>72.28215461607581</v>
      </c>
      <c r="M979" s="324">
        <v>252.47796132400475</v>
      </c>
      <c r="N979" s="323">
        <v>21.906649431638183</v>
      </c>
      <c r="O979" s="323">
        <v>68.80285600693742</v>
      </c>
      <c r="P979" s="323">
        <v>10.994726250006796</v>
      </c>
      <c r="Q979" s="323">
        <v>6.300973261614094</v>
      </c>
      <c r="R979" s="323">
        <v>33.3975606252837</v>
      </c>
      <c r="S979" s="323">
        <v>42.06693951737206</v>
      </c>
      <c r="T979" s="323">
        <v>48.349124507201466</v>
      </c>
      <c r="U979" s="323">
        <v>18.116086265206963</v>
      </c>
      <c r="V979" s="324">
        <v>249.9349158652607</v>
      </c>
      <c r="W979" s="324">
        <v>526.5532793149681</v>
      </c>
      <c r="X979" s="323">
        <v>55.124047222984665</v>
      </c>
      <c r="Y979" s="339">
        <v>581.6773265379528</v>
      </c>
    </row>
    <row r="980" spans="1:25" ht="15">
      <c r="A980" s="237">
        <v>2022</v>
      </c>
      <c r="B980" s="323" t="s">
        <v>507</v>
      </c>
      <c r="C980" s="323" t="s">
        <v>145</v>
      </c>
      <c r="D980" s="323" t="s">
        <v>149</v>
      </c>
      <c r="E980" s="323" t="s">
        <v>282</v>
      </c>
      <c r="F980" s="323" t="s">
        <v>147</v>
      </c>
      <c r="G980" s="323" t="s">
        <v>150</v>
      </c>
      <c r="H980" s="323">
        <v>65.50527650267402</v>
      </c>
      <c r="I980" s="323">
        <v>33.63195040499968</v>
      </c>
      <c r="J980" s="324">
        <v>99.13722690767369</v>
      </c>
      <c r="K980" s="323">
        <v>36.40241830549737</v>
      </c>
      <c r="L980" s="323">
        <v>90.32766328114087</v>
      </c>
      <c r="M980" s="324">
        <v>126.73008158663825</v>
      </c>
      <c r="N980" s="323">
        <v>17.37970978087028</v>
      </c>
      <c r="O980" s="323">
        <v>84.80834619656378</v>
      </c>
      <c r="P980" s="323">
        <v>17.909376202761422</v>
      </c>
      <c r="Q980" s="323">
        <v>18.54680719903535</v>
      </c>
      <c r="R980" s="323">
        <v>45.980009885923096</v>
      </c>
      <c r="S980" s="323">
        <v>45.343254862989596</v>
      </c>
      <c r="T980" s="323">
        <v>80.08774809266042</v>
      </c>
      <c r="U980" s="323">
        <v>23.802553617437567</v>
      </c>
      <c r="V980" s="324">
        <v>333.8578058382415</v>
      </c>
      <c r="W980" s="324">
        <v>559.7251143325535</v>
      </c>
      <c r="X980" s="323">
        <v>63.28575804706652</v>
      </c>
      <c r="Y980" s="339">
        <v>623.0108723796201</v>
      </c>
    </row>
    <row r="981" spans="1:25" ht="15">
      <c r="A981" s="237">
        <v>2022</v>
      </c>
      <c r="B981" s="323" t="s">
        <v>507</v>
      </c>
      <c r="C981" s="323" t="s">
        <v>145</v>
      </c>
      <c r="D981" s="323" t="s">
        <v>146</v>
      </c>
      <c r="E981" s="323" t="s">
        <v>283</v>
      </c>
      <c r="F981" s="323" t="s">
        <v>147</v>
      </c>
      <c r="G981" s="323" t="s">
        <v>151</v>
      </c>
      <c r="H981" s="323">
        <v>3.5310736182072318</v>
      </c>
      <c r="I981" s="323">
        <v>3.792433851915187</v>
      </c>
      <c r="J981" s="324">
        <v>7.3235074701224185</v>
      </c>
      <c r="K981" s="323">
        <v>3.5670994636950657</v>
      </c>
      <c r="L981" s="323">
        <v>0.5152496594712478</v>
      </c>
      <c r="M981" s="324">
        <v>4.082349123166313</v>
      </c>
      <c r="N981" s="323">
        <v>7.1980759712656495</v>
      </c>
      <c r="O981" s="323">
        <v>7.823281251112053</v>
      </c>
      <c r="P981" s="323">
        <v>2.334872016112898</v>
      </c>
      <c r="Q981" s="323">
        <v>0.9467797716829656</v>
      </c>
      <c r="R981" s="323">
        <v>6.322172948729723</v>
      </c>
      <c r="S981" s="323">
        <v>7.444781770694616</v>
      </c>
      <c r="T981" s="323">
        <v>9.370996808780909</v>
      </c>
      <c r="U981" s="323">
        <v>3.5488964045026266</v>
      </c>
      <c r="V981" s="324">
        <v>44.98985694288144</v>
      </c>
      <c r="W981" s="324">
        <v>56.39571353617018</v>
      </c>
      <c r="X981" s="323">
        <v>6.394331873594453</v>
      </c>
      <c r="Y981" s="339">
        <v>62.79004540976463</v>
      </c>
    </row>
    <row r="982" spans="1:25" ht="15">
      <c r="A982" s="237">
        <v>2022</v>
      </c>
      <c r="B982" s="323" t="s">
        <v>507</v>
      </c>
      <c r="C982" s="323" t="s">
        <v>145</v>
      </c>
      <c r="D982" s="323" t="s">
        <v>149</v>
      </c>
      <c r="E982" s="323" t="s">
        <v>284</v>
      </c>
      <c r="F982" s="323" t="s">
        <v>147</v>
      </c>
      <c r="G982" s="323" t="s">
        <v>152</v>
      </c>
      <c r="H982" s="323">
        <v>73.95882072769243</v>
      </c>
      <c r="I982" s="323">
        <v>0</v>
      </c>
      <c r="J982" s="324">
        <v>73.95882072769243</v>
      </c>
      <c r="K982" s="323">
        <v>6.376901098729873</v>
      </c>
      <c r="L982" s="323">
        <v>6.501900721816232</v>
      </c>
      <c r="M982" s="324">
        <v>12.878801820546105</v>
      </c>
      <c r="N982" s="323">
        <v>6.02344773609828</v>
      </c>
      <c r="O982" s="323">
        <v>20.398165714414016</v>
      </c>
      <c r="P982" s="323">
        <v>4.363443625109997</v>
      </c>
      <c r="Q982" s="323">
        <v>1.6884513603040725</v>
      </c>
      <c r="R982" s="323">
        <v>11.249379961294823</v>
      </c>
      <c r="S982" s="323">
        <v>11.31963517807526</v>
      </c>
      <c r="T982" s="323">
        <v>17.0481217956757</v>
      </c>
      <c r="U982" s="323">
        <v>5.557527715289281</v>
      </c>
      <c r="V982" s="324">
        <v>77.64817308626144</v>
      </c>
      <c r="W982" s="324">
        <v>164.48579563449996</v>
      </c>
      <c r="X982" s="323">
        <v>21.52400702218368</v>
      </c>
      <c r="Y982" s="339">
        <v>186.00980265668363</v>
      </c>
    </row>
    <row r="983" spans="1:25" ht="15">
      <c r="A983" s="237">
        <v>2022</v>
      </c>
      <c r="B983" s="323" t="s">
        <v>507</v>
      </c>
      <c r="C983" s="323" t="s">
        <v>145</v>
      </c>
      <c r="D983" s="323" t="s">
        <v>153</v>
      </c>
      <c r="E983" s="323" t="s">
        <v>285</v>
      </c>
      <c r="F983" s="323" t="s">
        <v>147</v>
      </c>
      <c r="G983" s="323" t="s">
        <v>154</v>
      </c>
      <c r="H983" s="323">
        <v>84.12864555286015</v>
      </c>
      <c r="I983" s="323">
        <v>0</v>
      </c>
      <c r="J983" s="324">
        <v>84.12864555286015</v>
      </c>
      <c r="K983" s="323">
        <v>2.294947262999864</v>
      </c>
      <c r="L983" s="323">
        <v>13.593847338572262</v>
      </c>
      <c r="M983" s="324">
        <v>15.888794601572126</v>
      </c>
      <c r="N983" s="323">
        <v>7.353155212407456</v>
      </c>
      <c r="O983" s="323">
        <v>23.813126063631795</v>
      </c>
      <c r="P983" s="323">
        <v>7.892343037781513</v>
      </c>
      <c r="Q983" s="323">
        <v>5.142672701213271</v>
      </c>
      <c r="R983" s="323">
        <v>16.394769362034005</v>
      </c>
      <c r="S983" s="323">
        <v>14.958763457930303</v>
      </c>
      <c r="T983" s="323">
        <v>28.423989671001433</v>
      </c>
      <c r="U983" s="323">
        <v>8.714795008793025</v>
      </c>
      <c r="V983" s="324">
        <v>112.69361451479281</v>
      </c>
      <c r="W983" s="324">
        <v>212.7110546692251</v>
      </c>
      <c r="X983" s="323">
        <v>26.915538730431408</v>
      </c>
      <c r="Y983" s="339">
        <v>239.62659339965649</v>
      </c>
    </row>
    <row r="984" spans="1:25" ht="15">
      <c r="A984" s="237">
        <v>2022</v>
      </c>
      <c r="B984" s="323" t="s">
        <v>507</v>
      </c>
      <c r="C984" s="323" t="s">
        <v>145</v>
      </c>
      <c r="D984" s="323" t="s">
        <v>155</v>
      </c>
      <c r="E984" s="323" t="s">
        <v>286</v>
      </c>
      <c r="F984" s="323" t="s">
        <v>147</v>
      </c>
      <c r="G984" s="323" t="s">
        <v>156</v>
      </c>
      <c r="H984" s="323">
        <v>15.459761704854406</v>
      </c>
      <c r="I984" s="323">
        <v>0</v>
      </c>
      <c r="J984" s="324">
        <v>15.459761704854406</v>
      </c>
      <c r="K984" s="323">
        <v>2.119645406317238</v>
      </c>
      <c r="L984" s="323">
        <v>2.4998344326575754</v>
      </c>
      <c r="M984" s="324">
        <v>4.619479838974813</v>
      </c>
      <c r="N984" s="323">
        <v>1.8501046719347887</v>
      </c>
      <c r="O984" s="323">
        <v>6.985384844063782</v>
      </c>
      <c r="P984" s="323">
        <v>2.3294188540958105</v>
      </c>
      <c r="Q984" s="323">
        <v>1.3736212476460432</v>
      </c>
      <c r="R984" s="323">
        <v>7.176472798864916</v>
      </c>
      <c r="S984" s="323">
        <v>5.09429008619243</v>
      </c>
      <c r="T984" s="323">
        <v>11.89180939197186</v>
      </c>
      <c r="U984" s="323">
        <v>3.396651398795723</v>
      </c>
      <c r="V984" s="324">
        <v>40.097753293565354</v>
      </c>
      <c r="W984" s="324">
        <v>60.176994837394574</v>
      </c>
      <c r="X984" s="323">
        <v>7.025319809401084</v>
      </c>
      <c r="Y984" s="339">
        <v>67.20231464679566</v>
      </c>
    </row>
    <row r="985" spans="1:25" ht="15">
      <c r="A985" s="237">
        <v>2022</v>
      </c>
      <c r="B985" s="323" t="s">
        <v>507</v>
      </c>
      <c r="C985" s="323" t="s">
        <v>145</v>
      </c>
      <c r="D985" s="323" t="s">
        <v>149</v>
      </c>
      <c r="E985" s="323" t="s">
        <v>287</v>
      </c>
      <c r="F985" s="323" t="s">
        <v>147</v>
      </c>
      <c r="G985" s="323" t="s">
        <v>157</v>
      </c>
      <c r="H985" s="323">
        <v>71.7875127095479</v>
      </c>
      <c r="I985" s="323">
        <v>0</v>
      </c>
      <c r="J985" s="324">
        <v>71.7875127095479</v>
      </c>
      <c r="K985" s="323">
        <v>11.065117571266503</v>
      </c>
      <c r="L985" s="323">
        <v>11.120830183333966</v>
      </c>
      <c r="M985" s="324">
        <v>22.18594775460047</v>
      </c>
      <c r="N985" s="323">
        <v>10.227490530226154</v>
      </c>
      <c r="O985" s="323">
        <v>64.1734990233719</v>
      </c>
      <c r="P985" s="323">
        <v>10.01381950898376</v>
      </c>
      <c r="Q985" s="323">
        <v>9.967429611171168</v>
      </c>
      <c r="R985" s="323">
        <v>26.433622956066795</v>
      </c>
      <c r="S985" s="323">
        <v>32.05388725112657</v>
      </c>
      <c r="T985" s="323">
        <v>63.18988779346543</v>
      </c>
      <c r="U985" s="323">
        <v>13.702048713106697</v>
      </c>
      <c r="V985" s="324">
        <v>229.7616853875185</v>
      </c>
      <c r="W985" s="324">
        <v>323.73514585166686</v>
      </c>
      <c r="X985" s="323">
        <v>37.519593422934506</v>
      </c>
      <c r="Y985" s="339">
        <v>361.2547392746014</v>
      </c>
    </row>
    <row r="986" spans="1:25" ht="15">
      <c r="A986" s="237">
        <v>2022</v>
      </c>
      <c r="B986" s="323" t="s">
        <v>507</v>
      </c>
      <c r="C986" s="323" t="s">
        <v>145</v>
      </c>
      <c r="D986" s="323" t="s">
        <v>153</v>
      </c>
      <c r="E986" s="323" t="s">
        <v>288</v>
      </c>
      <c r="F986" s="323" t="s">
        <v>147</v>
      </c>
      <c r="G986" s="323" t="s">
        <v>158</v>
      </c>
      <c r="H986" s="323">
        <v>82.74144084491873</v>
      </c>
      <c r="I986" s="323">
        <v>0</v>
      </c>
      <c r="J986" s="324">
        <v>82.74144084491873</v>
      </c>
      <c r="K986" s="323">
        <v>7.012420225398627</v>
      </c>
      <c r="L986" s="323">
        <v>13.023651512137016</v>
      </c>
      <c r="M986" s="324">
        <v>20.036071737535643</v>
      </c>
      <c r="N986" s="323">
        <v>11.066806355005456</v>
      </c>
      <c r="O986" s="323">
        <v>28.879488049553732</v>
      </c>
      <c r="P986" s="323">
        <v>9.855351193275297</v>
      </c>
      <c r="Q986" s="323">
        <v>6.346752180857325</v>
      </c>
      <c r="R986" s="323">
        <v>24.32899702155242</v>
      </c>
      <c r="S986" s="323">
        <v>22.030944010574082</v>
      </c>
      <c r="T986" s="323">
        <v>40.75411654931769</v>
      </c>
      <c r="U986" s="323">
        <v>15.766316194005755</v>
      </c>
      <c r="V986" s="324">
        <v>159.02877155414177</v>
      </c>
      <c r="W986" s="324">
        <v>261.80628413659616</v>
      </c>
      <c r="X986" s="323">
        <v>31.745529633892478</v>
      </c>
      <c r="Y986" s="339">
        <v>293.55181377048865</v>
      </c>
    </row>
    <row r="987" spans="1:25" ht="15">
      <c r="A987" s="237">
        <v>2022</v>
      </c>
      <c r="B987" s="323" t="s">
        <v>507</v>
      </c>
      <c r="C987" s="323" t="s">
        <v>145</v>
      </c>
      <c r="D987" s="323" t="s">
        <v>146</v>
      </c>
      <c r="E987" s="323" t="s">
        <v>289</v>
      </c>
      <c r="F987" s="323" t="s">
        <v>147</v>
      </c>
      <c r="G987" s="323" t="s">
        <v>159</v>
      </c>
      <c r="H987" s="323">
        <v>48.52946375079667</v>
      </c>
      <c r="I987" s="323">
        <v>38.22917654837885</v>
      </c>
      <c r="J987" s="324">
        <v>86.75864029917553</v>
      </c>
      <c r="K987" s="323">
        <v>9.290678587777858</v>
      </c>
      <c r="L987" s="323">
        <v>15.012369992189788</v>
      </c>
      <c r="M987" s="324">
        <v>24.303048579967644</v>
      </c>
      <c r="N987" s="323">
        <v>12.06074455778522</v>
      </c>
      <c r="O987" s="323">
        <v>45.52375597697159</v>
      </c>
      <c r="P987" s="323">
        <v>11.3590009247928</v>
      </c>
      <c r="Q987" s="323">
        <v>7.380343343099774</v>
      </c>
      <c r="R987" s="323">
        <v>31.972915269783282</v>
      </c>
      <c r="S987" s="323">
        <v>28.45275163545948</v>
      </c>
      <c r="T987" s="323">
        <v>38.93104310291689</v>
      </c>
      <c r="U987" s="323">
        <v>18.894799439304837</v>
      </c>
      <c r="V987" s="324">
        <v>194.5753542501139</v>
      </c>
      <c r="W987" s="324">
        <v>305.63704312925705</v>
      </c>
      <c r="X987" s="323">
        <v>37.112663665083446</v>
      </c>
      <c r="Y987" s="339">
        <v>342.7497067943405</v>
      </c>
    </row>
    <row r="988" spans="1:25" ht="15">
      <c r="A988" s="237">
        <v>2022</v>
      </c>
      <c r="B988" s="323" t="s">
        <v>507</v>
      </c>
      <c r="C988" s="323" t="s">
        <v>145</v>
      </c>
      <c r="D988" s="323" t="s">
        <v>149</v>
      </c>
      <c r="E988" s="323" t="s">
        <v>290</v>
      </c>
      <c r="F988" s="323" t="s">
        <v>147</v>
      </c>
      <c r="G988" s="323" t="s">
        <v>160</v>
      </c>
      <c r="H988" s="323">
        <v>14.3902142927257</v>
      </c>
      <c r="I988" s="323">
        <v>0</v>
      </c>
      <c r="J988" s="324">
        <v>14.3902142927257</v>
      </c>
      <c r="K988" s="323">
        <v>2.7793132130294445</v>
      </c>
      <c r="L988" s="323">
        <v>2.1223323729075085</v>
      </c>
      <c r="M988" s="324">
        <v>4.9016455859369525</v>
      </c>
      <c r="N988" s="323">
        <v>4.730263500890561</v>
      </c>
      <c r="O988" s="323">
        <v>9.755268870612118</v>
      </c>
      <c r="P988" s="323">
        <v>2.078868391503965</v>
      </c>
      <c r="Q988" s="323">
        <v>0.8397716627692909</v>
      </c>
      <c r="R988" s="323">
        <v>6.414667362416516</v>
      </c>
      <c r="S988" s="323">
        <v>6.369744376924312</v>
      </c>
      <c r="T988" s="323">
        <v>10.40553393736387</v>
      </c>
      <c r="U988" s="323">
        <v>3.2888070980342077</v>
      </c>
      <c r="V988" s="324">
        <v>43.88292520051484</v>
      </c>
      <c r="W988" s="324">
        <v>63.1747850791775</v>
      </c>
      <c r="X988" s="323">
        <v>7.411724921861697</v>
      </c>
      <c r="Y988" s="339">
        <v>70.58651000103919</v>
      </c>
    </row>
    <row r="989" spans="1:25" ht="15">
      <c r="A989" s="237">
        <v>2022</v>
      </c>
      <c r="B989" s="323" t="s">
        <v>507</v>
      </c>
      <c r="C989" s="323" t="s">
        <v>145</v>
      </c>
      <c r="D989" s="323" t="s">
        <v>149</v>
      </c>
      <c r="E989" s="323" t="s">
        <v>291</v>
      </c>
      <c r="F989" s="323" t="s">
        <v>147</v>
      </c>
      <c r="G989" s="323" t="s">
        <v>161</v>
      </c>
      <c r="H989" s="323">
        <v>58.38206438020923</v>
      </c>
      <c r="I989" s="323">
        <v>0</v>
      </c>
      <c r="J989" s="324">
        <v>58.38206438020923</v>
      </c>
      <c r="K989" s="323">
        <v>11.595685604420616</v>
      </c>
      <c r="L989" s="323">
        <v>4.616594026550712</v>
      </c>
      <c r="M989" s="324">
        <v>16.212279630971327</v>
      </c>
      <c r="N989" s="323">
        <v>6.174143576376633</v>
      </c>
      <c r="O989" s="323">
        <v>47.92854522541998</v>
      </c>
      <c r="P989" s="323">
        <v>6.050420125246621</v>
      </c>
      <c r="Q989" s="323">
        <v>4.5413360076455325</v>
      </c>
      <c r="R989" s="323">
        <v>20.03832722867342</v>
      </c>
      <c r="S989" s="323">
        <v>18.389958973246358</v>
      </c>
      <c r="T989" s="323">
        <v>21.93399653109199</v>
      </c>
      <c r="U989" s="323">
        <v>8.379026529866863</v>
      </c>
      <c r="V989" s="324">
        <v>133.4357541975674</v>
      </c>
      <c r="W989" s="324">
        <v>208.03009820874797</v>
      </c>
      <c r="X989" s="323">
        <v>25.022835895985995</v>
      </c>
      <c r="Y989" s="339">
        <v>233.05293410473396</v>
      </c>
    </row>
    <row r="990" spans="1:25" ht="15">
      <c r="A990" s="237">
        <v>2022</v>
      </c>
      <c r="B990" s="323" t="s">
        <v>507</v>
      </c>
      <c r="C990" s="323" t="s">
        <v>145</v>
      </c>
      <c r="D990" s="323" t="s">
        <v>155</v>
      </c>
      <c r="E990" s="323" t="s">
        <v>292</v>
      </c>
      <c r="F990" s="323" t="s">
        <v>147</v>
      </c>
      <c r="G990" s="323" t="s">
        <v>162</v>
      </c>
      <c r="H990" s="323">
        <v>208.03941762147204</v>
      </c>
      <c r="I990" s="323">
        <v>0</v>
      </c>
      <c r="J990" s="324">
        <v>208.03941762147204</v>
      </c>
      <c r="K990" s="323">
        <v>13.016460645853954</v>
      </c>
      <c r="L990" s="323">
        <v>17.364262388817313</v>
      </c>
      <c r="M990" s="324">
        <v>30.380723034671266</v>
      </c>
      <c r="N990" s="323">
        <v>9.64526826497789</v>
      </c>
      <c r="O990" s="323">
        <v>37.00610697246822</v>
      </c>
      <c r="P990" s="323">
        <v>8.263965541524565</v>
      </c>
      <c r="Q990" s="323">
        <v>4.2352259221271815</v>
      </c>
      <c r="R990" s="323">
        <v>22.53456330847435</v>
      </c>
      <c r="S990" s="323">
        <v>21.64515675598573</v>
      </c>
      <c r="T990" s="323">
        <v>27.371851769969155</v>
      </c>
      <c r="U990" s="323">
        <v>10.865713859272603</v>
      </c>
      <c r="V990" s="324">
        <v>141.56785239479967</v>
      </c>
      <c r="W990" s="324">
        <v>379.987993050943</v>
      </c>
      <c r="X990" s="323">
        <v>51.9886419454701</v>
      </c>
      <c r="Y990" s="339">
        <v>431.97663499641305</v>
      </c>
    </row>
    <row r="991" spans="1:25" ht="15">
      <c r="A991" s="237">
        <v>2022</v>
      </c>
      <c r="B991" s="323" t="s">
        <v>507</v>
      </c>
      <c r="C991" s="323" t="s">
        <v>145</v>
      </c>
      <c r="D991" s="323" t="s">
        <v>155</v>
      </c>
      <c r="E991" s="323" t="s">
        <v>293</v>
      </c>
      <c r="F991" s="323" t="s">
        <v>147</v>
      </c>
      <c r="G991" s="323" t="s">
        <v>163</v>
      </c>
      <c r="H991" s="323">
        <v>1.455052017875769</v>
      </c>
      <c r="I991" s="323">
        <v>4.445272710428866</v>
      </c>
      <c r="J991" s="324">
        <v>5.900324728304636</v>
      </c>
      <c r="K991" s="323">
        <v>16.526819035501735</v>
      </c>
      <c r="L991" s="323">
        <v>38.728650529447584</v>
      </c>
      <c r="M991" s="324">
        <v>55.25546956494932</v>
      </c>
      <c r="N991" s="323">
        <v>10.82139976101978</v>
      </c>
      <c r="O991" s="323">
        <v>40.517382607086326</v>
      </c>
      <c r="P991" s="323">
        <v>3.695130356425223</v>
      </c>
      <c r="Q991" s="323">
        <v>1.4829181555398674</v>
      </c>
      <c r="R991" s="323">
        <v>10.591971164903162</v>
      </c>
      <c r="S991" s="323">
        <v>13.223196504653126</v>
      </c>
      <c r="T991" s="323">
        <v>13.49125697782506</v>
      </c>
      <c r="U991" s="323">
        <v>6.032179851462253</v>
      </c>
      <c r="V991" s="324">
        <v>99.85543537891482</v>
      </c>
      <c r="W991" s="324">
        <v>161.01122967216878</v>
      </c>
      <c r="X991" s="323">
        <v>17.102561802817647</v>
      </c>
      <c r="Y991" s="339">
        <v>178.11379147498644</v>
      </c>
    </row>
    <row r="992" spans="1:25" ht="15">
      <c r="A992" s="237">
        <v>2022</v>
      </c>
      <c r="B992" s="323" t="s">
        <v>507</v>
      </c>
      <c r="C992" s="323" t="s">
        <v>145</v>
      </c>
      <c r="D992" s="323" t="s">
        <v>155</v>
      </c>
      <c r="E992" s="323" t="s">
        <v>294</v>
      </c>
      <c r="F992" s="323" t="s">
        <v>147</v>
      </c>
      <c r="G992" s="323" t="s">
        <v>164</v>
      </c>
      <c r="H992" s="323">
        <v>14.96476745514029</v>
      </c>
      <c r="I992" s="323">
        <v>0</v>
      </c>
      <c r="J992" s="324">
        <v>14.96476745514029</v>
      </c>
      <c r="K992" s="323">
        <v>7.00677982057515</v>
      </c>
      <c r="L992" s="323">
        <v>10.247272375477019</v>
      </c>
      <c r="M992" s="324">
        <v>17.254052196052168</v>
      </c>
      <c r="N992" s="323">
        <v>4.444798806162859</v>
      </c>
      <c r="O992" s="323">
        <v>7.846125107647926</v>
      </c>
      <c r="P992" s="323">
        <v>2.5160988830143456</v>
      </c>
      <c r="Q992" s="323">
        <v>1.2147897442387712</v>
      </c>
      <c r="R992" s="323">
        <v>10.51419707005946</v>
      </c>
      <c r="S992" s="323">
        <v>7.214501848020659</v>
      </c>
      <c r="T992" s="323">
        <v>14.317321274691093</v>
      </c>
      <c r="U992" s="323">
        <v>4.144513296314282</v>
      </c>
      <c r="V992" s="324">
        <v>52.2123460301494</v>
      </c>
      <c r="W992" s="324">
        <v>84.43116568134185</v>
      </c>
      <c r="X992" s="323">
        <v>9.462674458833602</v>
      </c>
      <c r="Y992" s="339">
        <v>93.89384014017546</v>
      </c>
    </row>
    <row r="993" spans="1:25" ht="15">
      <c r="A993" s="237">
        <v>2022</v>
      </c>
      <c r="B993" s="323" t="s">
        <v>507</v>
      </c>
      <c r="C993" s="323" t="s">
        <v>145</v>
      </c>
      <c r="D993" s="323" t="s">
        <v>155</v>
      </c>
      <c r="E993" s="323" t="s">
        <v>295</v>
      </c>
      <c r="F993" s="323" t="s">
        <v>147</v>
      </c>
      <c r="G993" s="323" t="s">
        <v>165</v>
      </c>
      <c r="H993" s="323">
        <v>24.75957065337805</v>
      </c>
      <c r="I993" s="323">
        <v>0</v>
      </c>
      <c r="J993" s="324">
        <v>24.75957065337805</v>
      </c>
      <c r="K993" s="323">
        <v>1.9042378389737449</v>
      </c>
      <c r="L993" s="323">
        <v>6.961134396063355</v>
      </c>
      <c r="M993" s="324">
        <v>8.8653722350371</v>
      </c>
      <c r="N993" s="323">
        <v>6.05824375583108</v>
      </c>
      <c r="O993" s="323">
        <v>8.68590587886389</v>
      </c>
      <c r="P993" s="323">
        <v>3.182571565485271</v>
      </c>
      <c r="Q993" s="323">
        <v>1.3662710281942378</v>
      </c>
      <c r="R993" s="323">
        <v>9.487126804640749</v>
      </c>
      <c r="S993" s="323">
        <v>9.366611736188762</v>
      </c>
      <c r="T993" s="323">
        <v>20.465823489975595</v>
      </c>
      <c r="U993" s="323">
        <v>4.784081235529192</v>
      </c>
      <c r="V993" s="324">
        <v>63.39663549470878</v>
      </c>
      <c r="W993" s="324">
        <v>97.02157838312392</v>
      </c>
      <c r="X993" s="323">
        <v>11.428463074740685</v>
      </c>
      <c r="Y993" s="339">
        <v>108.45004145786461</v>
      </c>
    </row>
    <row r="994" spans="1:25" ht="15">
      <c r="A994" s="237">
        <v>2022</v>
      </c>
      <c r="B994" s="323" t="s">
        <v>507</v>
      </c>
      <c r="C994" s="323" t="s">
        <v>145</v>
      </c>
      <c r="D994" s="323" t="s">
        <v>153</v>
      </c>
      <c r="E994" s="323" t="s">
        <v>296</v>
      </c>
      <c r="F994" s="323" t="s">
        <v>147</v>
      </c>
      <c r="G994" s="323" t="s">
        <v>166</v>
      </c>
      <c r="H994" s="323">
        <v>71.77506177923841</v>
      </c>
      <c r="I994" s="323">
        <v>36.891971930187985</v>
      </c>
      <c r="J994" s="324">
        <v>108.66703370942639</v>
      </c>
      <c r="K994" s="323">
        <v>9.632985586924935</v>
      </c>
      <c r="L994" s="323">
        <v>10.24795173229464</v>
      </c>
      <c r="M994" s="324">
        <v>19.880937319219576</v>
      </c>
      <c r="N994" s="323">
        <v>6.756535168880785</v>
      </c>
      <c r="O994" s="323">
        <v>31.47663428130942</v>
      </c>
      <c r="P994" s="323">
        <v>6.5356581667879725</v>
      </c>
      <c r="Q994" s="323">
        <v>5.502310841955177</v>
      </c>
      <c r="R994" s="323">
        <v>19.933652834791655</v>
      </c>
      <c r="S994" s="323">
        <v>17.245907357457646</v>
      </c>
      <c r="T994" s="323">
        <v>31.34831740318171</v>
      </c>
      <c r="U994" s="323">
        <v>13.4417550427951</v>
      </c>
      <c r="V994" s="324">
        <v>132.24077109715947</v>
      </c>
      <c r="W994" s="324">
        <v>260.78874212580547</v>
      </c>
      <c r="X994" s="323">
        <v>33.95514057173457</v>
      </c>
      <c r="Y994" s="339">
        <v>294.74388269754</v>
      </c>
    </row>
    <row r="995" spans="1:25" ht="15">
      <c r="A995" s="237">
        <v>2022</v>
      </c>
      <c r="B995" s="323" t="s">
        <v>507</v>
      </c>
      <c r="C995" s="323" t="s">
        <v>145</v>
      </c>
      <c r="D995" s="323" t="s">
        <v>155</v>
      </c>
      <c r="E995" s="323" t="s">
        <v>297</v>
      </c>
      <c r="F995" s="323" t="s">
        <v>147</v>
      </c>
      <c r="G995" s="323" t="s">
        <v>167</v>
      </c>
      <c r="H995" s="323">
        <v>47.00291388609155</v>
      </c>
      <c r="I995" s="323">
        <v>24.41229171232885</v>
      </c>
      <c r="J995" s="324">
        <v>71.4152055984204</v>
      </c>
      <c r="K995" s="323">
        <v>13.698471174149153</v>
      </c>
      <c r="L995" s="323">
        <v>7.732800368928734</v>
      </c>
      <c r="M995" s="324">
        <v>21.431271543077887</v>
      </c>
      <c r="N995" s="323">
        <v>9.64169721565253</v>
      </c>
      <c r="O995" s="323">
        <v>49.670683300598526</v>
      </c>
      <c r="P995" s="323">
        <v>11.000795982667334</v>
      </c>
      <c r="Q995" s="323">
        <v>7.014321192553807</v>
      </c>
      <c r="R995" s="323">
        <v>37.05068625242447</v>
      </c>
      <c r="S995" s="323">
        <v>25.930256285307546</v>
      </c>
      <c r="T995" s="323">
        <v>40.10327433755827</v>
      </c>
      <c r="U995" s="323">
        <v>16.409490565502438</v>
      </c>
      <c r="V995" s="324">
        <v>196.8212051322649</v>
      </c>
      <c r="W995" s="324">
        <v>289.6676822737632</v>
      </c>
      <c r="X995" s="323">
        <v>34.24119084508541</v>
      </c>
      <c r="Y995" s="339">
        <v>323.90887311884865</v>
      </c>
    </row>
    <row r="996" spans="1:25" ht="15">
      <c r="A996" s="237">
        <v>2022</v>
      </c>
      <c r="B996" s="323" t="s">
        <v>507</v>
      </c>
      <c r="C996" s="323" t="s">
        <v>145</v>
      </c>
      <c r="D996" s="323" t="s">
        <v>155</v>
      </c>
      <c r="E996" s="323" t="s">
        <v>298</v>
      </c>
      <c r="F996" s="323" t="s">
        <v>147</v>
      </c>
      <c r="G996" s="323" t="s">
        <v>168</v>
      </c>
      <c r="H996" s="323">
        <v>60.30195450718675</v>
      </c>
      <c r="I996" s="323">
        <v>0</v>
      </c>
      <c r="J996" s="324">
        <v>60.30195450718675</v>
      </c>
      <c r="K996" s="323">
        <v>13.36473259441133</v>
      </c>
      <c r="L996" s="323">
        <v>13.814217571973057</v>
      </c>
      <c r="M996" s="324">
        <v>27.17895016638439</v>
      </c>
      <c r="N996" s="323">
        <v>9.291479983825873</v>
      </c>
      <c r="O996" s="323">
        <v>32.07823118791349</v>
      </c>
      <c r="P996" s="323">
        <v>7.464013470516262</v>
      </c>
      <c r="Q996" s="323">
        <v>5.082840236115727</v>
      </c>
      <c r="R996" s="323">
        <v>22.17088914950503</v>
      </c>
      <c r="S996" s="323">
        <v>17.801075866147492</v>
      </c>
      <c r="T996" s="323">
        <v>24.46552951570471</v>
      </c>
      <c r="U996" s="323">
        <v>11.230431284844693</v>
      </c>
      <c r="V996" s="324">
        <v>129.58449069457328</v>
      </c>
      <c r="W996" s="324">
        <v>217.06539536814444</v>
      </c>
      <c r="X996" s="323">
        <v>25.88752738204498</v>
      </c>
      <c r="Y996" s="339">
        <v>242.95292275018943</v>
      </c>
    </row>
    <row r="997" spans="1:25" ht="15">
      <c r="A997" s="237">
        <v>2022</v>
      </c>
      <c r="B997" s="323" t="s">
        <v>507</v>
      </c>
      <c r="C997" s="323" t="s">
        <v>145</v>
      </c>
      <c r="D997" s="323" t="s">
        <v>155</v>
      </c>
      <c r="E997" s="323" t="s">
        <v>299</v>
      </c>
      <c r="F997" s="323" t="s">
        <v>147</v>
      </c>
      <c r="G997" s="323" t="s">
        <v>169</v>
      </c>
      <c r="H997" s="323">
        <v>14.870751611220644</v>
      </c>
      <c r="I997" s="323">
        <v>10.233439236684992</v>
      </c>
      <c r="J997" s="324">
        <v>25.104190847905635</v>
      </c>
      <c r="K997" s="323">
        <v>3.2697241481792245</v>
      </c>
      <c r="L997" s="323">
        <v>3.139394003842337</v>
      </c>
      <c r="M997" s="324">
        <v>6.409118152021561</v>
      </c>
      <c r="N997" s="323">
        <v>7.590849795529463</v>
      </c>
      <c r="O997" s="323">
        <v>7.912945652139935</v>
      </c>
      <c r="P997" s="323">
        <v>2.4209948082992856</v>
      </c>
      <c r="Q997" s="323">
        <v>1.7947112828813196</v>
      </c>
      <c r="R997" s="323">
        <v>8.316529550845795</v>
      </c>
      <c r="S997" s="323">
        <v>8.312881471649893</v>
      </c>
      <c r="T997" s="323">
        <v>14.886789420201858</v>
      </c>
      <c r="U997" s="323">
        <v>3.9836385099280727</v>
      </c>
      <c r="V997" s="324">
        <v>55.21934049147562</v>
      </c>
      <c r="W997" s="324">
        <v>86.73264949140281</v>
      </c>
      <c r="X997" s="323">
        <v>10.674679096389315</v>
      </c>
      <c r="Y997" s="339">
        <v>97.40732858779212</v>
      </c>
    </row>
    <row r="998" spans="1:25" ht="15">
      <c r="A998" s="237">
        <v>2022</v>
      </c>
      <c r="B998" s="323" t="s">
        <v>507</v>
      </c>
      <c r="C998" s="323" t="s">
        <v>145</v>
      </c>
      <c r="D998" s="323" t="s">
        <v>146</v>
      </c>
      <c r="E998" s="323" t="s">
        <v>300</v>
      </c>
      <c r="F998" s="323" t="s">
        <v>147</v>
      </c>
      <c r="G998" s="323" t="s">
        <v>170</v>
      </c>
      <c r="H998" s="323">
        <v>3.890576907579742</v>
      </c>
      <c r="I998" s="323">
        <v>13.380728973518538</v>
      </c>
      <c r="J998" s="324">
        <v>17.27130588109828</v>
      </c>
      <c r="K998" s="323">
        <v>4.06808756196547</v>
      </c>
      <c r="L998" s="323">
        <v>3.04133317467751</v>
      </c>
      <c r="M998" s="324">
        <v>7.10942073664298</v>
      </c>
      <c r="N998" s="323">
        <v>8.217948418159324</v>
      </c>
      <c r="O998" s="323">
        <v>15.077150476537419</v>
      </c>
      <c r="P998" s="323">
        <v>5.80919505196664</v>
      </c>
      <c r="Q998" s="323">
        <v>1.6458342423223355</v>
      </c>
      <c r="R998" s="323">
        <v>13.774610784438776</v>
      </c>
      <c r="S998" s="323">
        <v>13.368579992716223</v>
      </c>
      <c r="T998" s="323">
        <v>13.991841042630076</v>
      </c>
      <c r="U998" s="323">
        <v>8.386053168899236</v>
      </c>
      <c r="V998" s="324">
        <v>80.27121317767003</v>
      </c>
      <c r="W998" s="324">
        <v>104.6519397954113</v>
      </c>
      <c r="X998" s="323">
        <v>11.979173943537413</v>
      </c>
      <c r="Y998" s="339">
        <v>116.63111373894871</v>
      </c>
    </row>
    <row r="999" spans="1:25" ht="15">
      <c r="A999" s="237">
        <v>2022</v>
      </c>
      <c r="B999" s="323" t="s">
        <v>507</v>
      </c>
      <c r="C999" s="323" t="s">
        <v>145</v>
      </c>
      <c r="D999" s="323" t="s">
        <v>153</v>
      </c>
      <c r="E999" s="323" t="s">
        <v>301</v>
      </c>
      <c r="F999" s="323" t="s">
        <v>147</v>
      </c>
      <c r="G999" s="323" t="s">
        <v>171</v>
      </c>
      <c r="H999" s="323">
        <v>444.56022046469377</v>
      </c>
      <c r="I999" s="323">
        <v>0</v>
      </c>
      <c r="J999" s="324">
        <v>444.56022046469377</v>
      </c>
      <c r="K999" s="323">
        <v>20.194658242975805</v>
      </c>
      <c r="L999" s="323">
        <v>42.663025035732076</v>
      </c>
      <c r="M999" s="324">
        <v>62.85768327870788</v>
      </c>
      <c r="N999" s="323">
        <v>26.991638337383954</v>
      </c>
      <c r="O999" s="323">
        <v>40.92463398919445</v>
      </c>
      <c r="P999" s="323">
        <v>11.299657467886846</v>
      </c>
      <c r="Q999" s="323">
        <v>9.524195156789805</v>
      </c>
      <c r="R999" s="323">
        <v>31.977379611295316</v>
      </c>
      <c r="S999" s="323">
        <v>33.92745828591222</v>
      </c>
      <c r="T999" s="323">
        <v>54.88783522853778</v>
      </c>
      <c r="U999" s="323">
        <v>18.60645126072983</v>
      </c>
      <c r="V999" s="324">
        <v>228.13924933773018</v>
      </c>
      <c r="W999" s="324">
        <v>735.5571530811319</v>
      </c>
      <c r="X999" s="323">
        <v>103.49522059318082</v>
      </c>
      <c r="Y999" s="339">
        <v>839.0523736743128</v>
      </c>
    </row>
    <row r="1000" spans="1:25" ht="15">
      <c r="A1000" s="237">
        <v>2022</v>
      </c>
      <c r="B1000" s="323" t="s">
        <v>507</v>
      </c>
      <c r="C1000" s="323" t="s">
        <v>145</v>
      </c>
      <c r="D1000" s="323" t="s">
        <v>155</v>
      </c>
      <c r="E1000" s="323" t="s">
        <v>302</v>
      </c>
      <c r="F1000" s="323" t="s">
        <v>147</v>
      </c>
      <c r="G1000" s="323" t="s">
        <v>172</v>
      </c>
      <c r="H1000" s="323">
        <v>78.66682619071818</v>
      </c>
      <c r="I1000" s="323">
        <v>44.75763566327537</v>
      </c>
      <c r="J1000" s="324">
        <v>123.42446185399356</v>
      </c>
      <c r="K1000" s="323">
        <v>5.925816151083999</v>
      </c>
      <c r="L1000" s="323">
        <v>10.305058008415594</v>
      </c>
      <c r="M1000" s="324">
        <v>16.230874159499592</v>
      </c>
      <c r="N1000" s="323">
        <v>3.0438058061213593</v>
      </c>
      <c r="O1000" s="323">
        <v>8.948051102582411</v>
      </c>
      <c r="P1000" s="323">
        <v>3.2955327989219483</v>
      </c>
      <c r="Q1000" s="323">
        <v>1.45151491235524</v>
      </c>
      <c r="R1000" s="323">
        <v>11.88820187198364</v>
      </c>
      <c r="S1000" s="323">
        <v>8.643567932487763</v>
      </c>
      <c r="T1000" s="323">
        <v>15.704730684613741</v>
      </c>
      <c r="U1000" s="323">
        <v>6.529363177376851</v>
      </c>
      <c r="V1000" s="324">
        <v>59.50476828644296</v>
      </c>
      <c r="W1000" s="324">
        <v>199.1601042999361</v>
      </c>
      <c r="X1000" s="323">
        <v>28.73004310208811</v>
      </c>
      <c r="Y1000" s="339">
        <v>227.8901474020242</v>
      </c>
    </row>
    <row r="1001" spans="1:25" ht="15">
      <c r="A1001" s="237">
        <v>2022</v>
      </c>
      <c r="B1001" s="323" t="s">
        <v>507</v>
      </c>
      <c r="C1001" s="323" t="s">
        <v>145</v>
      </c>
      <c r="D1001" s="323" t="s">
        <v>146</v>
      </c>
      <c r="E1001" s="323" t="s">
        <v>303</v>
      </c>
      <c r="F1001" s="323" t="s">
        <v>147</v>
      </c>
      <c r="G1001" s="323" t="s">
        <v>173</v>
      </c>
      <c r="H1001" s="323">
        <v>13.413283415306674</v>
      </c>
      <c r="I1001" s="323">
        <v>26.11169072966686</v>
      </c>
      <c r="J1001" s="324">
        <v>39.524974144973534</v>
      </c>
      <c r="K1001" s="323">
        <v>6.933342055811268</v>
      </c>
      <c r="L1001" s="323">
        <v>6.58936212107326</v>
      </c>
      <c r="M1001" s="324">
        <v>13.522704176884528</v>
      </c>
      <c r="N1001" s="323">
        <v>6.920794356375843</v>
      </c>
      <c r="O1001" s="323">
        <v>34.64194220839135</v>
      </c>
      <c r="P1001" s="323">
        <v>5.802663358707896</v>
      </c>
      <c r="Q1001" s="323">
        <v>2.5168027602810206</v>
      </c>
      <c r="R1001" s="323">
        <v>17.43555173473417</v>
      </c>
      <c r="S1001" s="323">
        <v>19.668026249461228</v>
      </c>
      <c r="T1001" s="323">
        <v>27.83441175779487</v>
      </c>
      <c r="U1001" s="323">
        <v>8.16168112557677</v>
      </c>
      <c r="V1001" s="324">
        <v>122.98187355132313</v>
      </c>
      <c r="W1001" s="324">
        <v>176.0295518731812</v>
      </c>
      <c r="X1001" s="323">
        <v>20.899557176081213</v>
      </c>
      <c r="Y1001" s="339">
        <v>196.9291090492624</v>
      </c>
    </row>
    <row r="1002" spans="1:25" ht="15">
      <c r="A1002" s="237">
        <v>2022</v>
      </c>
      <c r="B1002" s="323" t="s">
        <v>507</v>
      </c>
      <c r="C1002" s="323" t="s">
        <v>174</v>
      </c>
      <c r="D1002" s="323" t="s">
        <v>175</v>
      </c>
      <c r="E1002" s="323" t="s">
        <v>304</v>
      </c>
      <c r="F1002" s="323" t="s">
        <v>176</v>
      </c>
      <c r="G1002" s="323" t="s">
        <v>177</v>
      </c>
      <c r="H1002" s="323">
        <v>341.8409503227214</v>
      </c>
      <c r="I1002" s="323">
        <v>187.42793427046288</v>
      </c>
      <c r="J1002" s="324">
        <v>529.2688845931843</v>
      </c>
      <c r="K1002" s="323">
        <v>114.67426084169647</v>
      </c>
      <c r="L1002" s="323">
        <v>105.03730833599226</v>
      </c>
      <c r="M1002" s="324">
        <v>219.71156917768872</v>
      </c>
      <c r="N1002" s="323">
        <v>81.03622530330402</v>
      </c>
      <c r="O1002" s="323">
        <v>472.53893519157714</v>
      </c>
      <c r="P1002" s="323">
        <v>76.09144506553137</v>
      </c>
      <c r="Q1002" s="323">
        <v>62.30465189237781</v>
      </c>
      <c r="R1002" s="323">
        <v>120.08751442224066</v>
      </c>
      <c r="S1002" s="323">
        <v>218.80905563771745</v>
      </c>
      <c r="T1002" s="323">
        <v>371.732891993783</v>
      </c>
      <c r="U1002" s="323">
        <v>89.16564342854842</v>
      </c>
      <c r="V1002" s="324">
        <v>1491.7663629350802</v>
      </c>
      <c r="W1002" s="324">
        <v>2240.7468167059533</v>
      </c>
      <c r="X1002" s="323">
        <v>266.1058815667308</v>
      </c>
      <c r="Y1002" s="339">
        <v>2506.852698272684</v>
      </c>
    </row>
    <row r="1003" spans="1:25" ht="15">
      <c r="A1003" s="237">
        <v>2022</v>
      </c>
      <c r="B1003" s="323" t="s">
        <v>507</v>
      </c>
      <c r="C1003" s="323" t="s">
        <v>174</v>
      </c>
      <c r="D1003" s="323" t="s">
        <v>178</v>
      </c>
      <c r="E1003" s="323" t="s">
        <v>305</v>
      </c>
      <c r="F1003" s="323" t="s">
        <v>176</v>
      </c>
      <c r="G1003" s="323" t="s">
        <v>179</v>
      </c>
      <c r="H1003" s="323">
        <v>36.552296253146395</v>
      </c>
      <c r="I1003" s="323">
        <v>0</v>
      </c>
      <c r="J1003" s="324">
        <v>36.552296253146395</v>
      </c>
      <c r="K1003" s="323">
        <v>2.787725004487471</v>
      </c>
      <c r="L1003" s="323">
        <v>14.919783869760282</v>
      </c>
      <c r="M1003" s="324">
        <v>17.707508874247754</v>
      </c>
      <c r="N1003" s="323">
        <v>10.70643771425977</v>
      </c>
      <c r="O1003" s="323">
        <v>56.134338663355436</v>
      </c>
      <c r="P1003" s="323">
        <v>10.365595548588347</v>
      </c>
      <c r="Q1003" s="323">
        <v>4.774408712985508</v>
      </c>
      <c r="R1003" s="323">
        <v>16.805445604750112</v>
      </c>
      <c r="S1003" s="323">
        <v>26.368421991750065</v>
      </c>
      <c r="T1003" s="323">
        <v>62.20230837245454</v>
      </c>
      <c r="U1003" s="323">
        <v>12.910461586412392</v>
      </c>
      <c r="V1003" s="324">
        <v>200.26741819455617</v>
      </c>
      <c r="W1003" s="324">
        <v>254.52722332195032</v>
      </c>
      <c r="X1003" s="323">
        <v>28.325697520644052</v>
      </c>
      <c r="Y1003" s="339">
        <v>282.85292084259436</v>
      </c>
    </row>
    <row r="1004" spans="1:25" ht="15">
      <c r="A1004" s="237">
        <v>2022</v>
      </c>
      <c r="B1004" s="323" t="s">
        <v>507</v>
      </c>
      <c r="C1004" s="323" t="s">
        <v>174</v>
      </c>
      <c r="D1004" s="323" t="s">
        <v>175</v>
      </c>
      <c r="E1004" s="323" t="s">
        <v>306</v>
      </c>
      <c r="F1004" s="323" t="s">
        <v>176</v>
      </c>
      <c r="G1004" s="323" t="s">
        <v>180</v>
      </c>
      <c r="H1004" s="323">
        <v>476.50168040513563</v>
      </c>
      <c r="I1004" s="323">
        <v>0</v>
      </c>
      <c r="J1004" s="324">
        <v>476.50168040513563</v>
      </c>
      <c r="K1004" s="323">
        <v>52.31048876808345</v>
      </c>
      <c r="L1004" s="323">
        <v>22.923342127259826</v>
      </c>
      <c r="M1004" s="324">
        <v>75.23383089534327</v>
      </c>
      <c r="N1004" s="323">
        <v>31.89095785098372</v>
      </c>
      <c r="O1004" s="323">
        <v>122.23832289522711</v>
      </c>
      <c r="P1004" s="323">
        <v>25.21928380537112</v>
      </c>
      <c r="Q1004" s="323">
        <v>11.95818280888143</v>
      </c>
      <c r="R1004" s="323">
        <v>45.15922913167487</v>
      </c>
      <c r="S1004" s="323">
        <v>61.993835622974544</v>
      </c>
      <c r="T1004" s="323">
        <v>91.93262684405896</v>
      </c>
      <c r="U1004" s="323">
        <v>27.873967612944373</v>
      </c>
      <c r="V1004" s="324">
        <v>418.2664065721161</v>
      </c>
      <c r="W1004" s="324">
        <v>970.001917872595</v>
      </c>
      <c r="X1004" s="323">
        <v>129.73685099090105</v>
      </c>
      <c r="Y1004" s="339">
        <v>1099.738768863496</v>
      </c>
    </row>
    <row r="1005" spans="1:25" ht="15">
      <c r="A1005" s="237">
        <v>2022</v>
      </c>
      <c r="B1005" s="323" t="s">
        <v>507</v>
      </c>
      <c r="C1005" s="323" t="s">
        <v>174</v>
      </c>
      <c r="D1005" s="323" t="s">
        <v>175</v>
      </c>
      <c r="E1005" s="323" t="s">
        <v>307</v>
      </c>
      <c r="F1005" s="323" t="s">
        <v>176</v>
      </c>
      <c r="G1005" s="323" t="s">
        <v>181</v>
      </c>
      <c r="H1005" s="323">
        <v>157.43641271015997</v>
      </c>
      <c r="I1005" s="323">
        <v>82.59950174821736</v>
      </c>
      <c r="J1005" s="324">
        <v>240.03591445837733</v>
      </c>
      <c r="K1005" s="323">
        <v>20.972519970798107</v>
      </c>
      <c r="L1005" s="323">
        <v>40.5093134489645</v>
      </c>
      <c r="M1005" s="324">
        <v>61.48183341976261</v>
      </c>
      <c r="N1005" s="323">
        <v>35.568817153165675</v>
      </c>
      <c r="O1005" s="323">
        <v>152.58628353696992</v>
      </c>
      <c r="P1005" s="323">
        <v>38.07126720756295</v>
      </c>
      <c r="Q1005" s="323">
        <v>22.880231722310402</v>
      </c>
      <c r="R1005" s="323">
        <v>54.83234834973546</v>
      </c>
      <c r="S1005" s="323">
        <v>70.51977908690193</v>
      </c>
      <c r="T1005" s="323">
        <v>114.42028572141254</v>
      </c>
      <c r="U1005" s="323">
        <v>40.17634805017687</v>
      </c>
      <c r="V1005" s="324">
        <v>529.0553608282357</v>
      </c>
      <c r="W1005" s="324">
        <v>830.5731087063756</v>
      </c>
      <c r="X1005" s="323">
        <v>101.44044547093537</v>
      </c>
      <c r="Y1005" s="339">
        <v>932.013554177311</v>
      </c>
    </row>
    <row r="1006" spans="1:25" ht="15">
      <c r="A1006" s="237">
        <v>2022</v>
      </c>
      <c r="B1006" s="323" t="s">
        <v>507</v>
      </c>
      <c r="C1006" s="323" t="s">
        <v>174</v>
      </c>
      <c r="D1006" s="323" t="s">
        <v>182</v>
      </c>
      <c r="E1006" s="323" t="s">
        <v>308</v>
      </c>
      <c r="F1006" s="323" t="s">
        <v>176</v>
      </c>
      <c r="G1006" s="323" t="s">
        <v>183</v>
      </c>
      <c r="H1006" s="323">
        <v>1.5733501221916917</v>
      </c>
      <c r="I1006" s="323">
        <v>0</v>
      </c>
      <c r="J1006" s="324">
        <v>1.5733501221916917</v>
      </c>
      <c r="K1006" s="323">
        <v>0.0222246202643813</v>
      </c>
      <c r="L1006" s="323">
        <v>2.7698977837773984</v>
      </c>
      <c r="M1006" s="324">
        <v>2.7921224040417796</v>
      </c>
      <c r="N1006" s="323">
        <v>14.937298513180236</v>
      </c>
      <c r="O1006" s="323">
        <v>2.5718898444228224</v>
      </c>
      <c r="P1006" s="323">
        <v>0.7335130144525837</v>
      </c>
      <c r="Q1006" s="323">
        <v>0.0323552212306789</v>
      </c>
      <c r="R1006" s="323">
        <v>1.228959930928579</v>
      </c>
      <c r="S1006" s="323">
        <v>6.596388900977333</v>
      </c>
      <c r="T1006" s="323">
        <v>7.989248533114411</v>
      </c>
      <c r="U1006" s="323">
        <v>1.2085328984490642</v>
      </c>
      <c r="V1006" s="324">
        <v>35.298186856755706</v>
      </c>
      <c r="W1006" s="324">
        <v>39.663659382989174</v>
      </c>
      <c r="X1006" s="323">
        <v>4.593704112572717</v>
      </c>
      <c r="Y1006" s="339">
        <v>44.25736349556189</v>
      </c>
    </row>
    <row r="1007" spans="1:25" ht="15">
      <c r="A1007" s="237">
        <v>2022</v>
      </c>
      <c r="B1007" s="323" t="s">
        <v>507</v>
      </c>
      <c r="C1007" s="323" t="s">
        <v>174</v>
      </c>
      <c r="D1007" s="323" t="s">
        <v>175</v>
      </c>
      <c r="E1007" s="323" t="s">
        <v>309</v>
      </c>
      <c r="F1007" s="323" t="s">
        <v>176</v>
      </c>
      <c r="G1007" s="323" t="s">
        <v>184</v>
      </c>
      <c r="H1007" s="323">
        <v>24.10669724257165</v>
      </c>
      <c r="I1007" s="323">
        <v>18.796847751125167</v>
      </c>
      <c r="J1007" s="324">
        <v>42.90354499369681</v>
      </c>
      <c r="K1007" s="323">
        <v>4.764907168619311</v>
      </c>
      <c r="L1007" s="323">
        <v>6.972086716145417</v>
      </c>
      <c r="M1007" s="324">
        <v>11.736993884764729</v>
      </c>
      <c r="N1007" s="323">
        <v>8.482173597620218</v>
      </c>
      <c r="O1007" s="323">
        <v>32.91153179778812</v>
      </c>
      <c r="P1007" s="323">
        <v>5.402504796679207</v>
      </c>
      <c r="Q1007" s="323">
        <v>2.4889262789690494</v>
      </c>
      <c r="R1007" s="323">
        <v>9.622468406982545</v>
      </c>
      <c r="S1007" s="323">
        <v>16.491765896452275</v>
      </c>
      <c r="T1007" s="323">
        <v>37.06231168309688</v>
      </c>
      <c r="U1007" s="323">
        <v>6.211709630179903</v>
      </c>
      <c r="V1007" s="324">
        <v>118.67339208776819</v>
      </c>
      <c r="W1007" s="324">
        <v>173.31393096622975</v>
      </c>
      <c r="X1007" s="323">
        <v>20.842097650385192</v>
      </c>
      <c r="Y1007" s="339">
        <v>194.15602861661495</v>
      </c>
    </row>
    <row r="1008" spans="1:25" ht="15">
      <c r="A1008" s="237">
        <v>2022</v>
      </c>
      <c r="B1008" s="323" t="s">
        <v>507</v>
      </c>
      <c r="C1008" s="323" t="s">
        <v>174</v>
      </c>
      <c r="D1008" s="323" t="s">
        <v>178</v>
      </c>
      <c r="E1008" s="323" t="s">
        <v>310</v>
      </c>
      <c r="F1008" s="323" t="s">
        <v>176</v>
      </c>
      <c r="G1008" s="323" t="s">
        <v>185</v>
      </c>
      <c r="H1008" s="323">
        <v>109.90732916924631</v>
      </c>
      <c r="I1008" s="323">
        <v>0</v>
      </c>
      <c r="J1008" s="324">
        <v>109.90732916924631</v>
      </c>
      <c r="K1008" s="323">
        <v>3.63544641473325</v>
      </c>
      <c r="L1008" s="323">
        <v>32.04101611344137</v>
      </c>
      <c r="M1008" s="324">
        <v>35.676462528174625</v>
      </c>
      <c r="N1008" s="323">
        <v>43.153858869903914</v>
      </c>
      <c r="O1008" s="323">
        <v>101.11155210230048</v>
      </c>
      <c r="P1008" s="323">
        <v>13.333114739833658</v>
      </c>
      <c r="Q1008" s="323">
        <v>6.6253134441114385</v>
      </c>
      <c r="R1008" s="323">
        <v>24.40436423419462</v>
      </c>
      <c r="S1008" s="323">
        <v>47.963448011966165</v>
      </c>
      <c r="T1008" s="323">
        <v>89.98598937729805</v>
      </c>
      <c r="U1008" s="323">
        <v>17.439640835769307</v>
      </c>
      <c r="V1008" s="324">
        <v>344.0172816153776</v>
      </c>
      <c r="W1008" s="324">
        <v>489.6010733127986</v>
      </c>
      <c r="X1008" s="323">
        <v>58.136562855130094</v>
      </c>
      <c r="Y1008" s="339">
        <v>547.7376361679287</v>
      </c>
    </row>
    <row r="1009" spans="1:25" ht="15">
      <c r="A1009" s="237">
        <v>2022</v>
      </c>
      <c r="B1009" s="323" t="s">
        <v>507</v>
      </c>
      <c r="C1009" s="323" t="s">
        <v>174</v>
      </c>
      <c r="D1009" s="323" t="s">
        <v>178</v>
      </c>
      <c r="E1009" s="323" t="s">
        <v>311</v>
      </c>
      <c r="F1009" s="323" t="s">
        <v>176</v>
      </c>
      <c r="G1009" s="323" t="s">
        <v>186</v>
      </c>
      <c r="H1009" s="323">
        <v>30.781485165559204</v>
      </c>
      <c r="I1009" s="323">
        <v>0</v>
      </c>
      <c r="J1009" s="324">
        <v>30.781485165559204</v>
      </c>
      <c r="K1009" s="323">
        <v>6.6067232505645075</v>
      </c>
      <c r="L1009" s="323">
        <v>5.317014994959859</v>
      </c>
      <c r="M1009" s="324">
        <v>11.923738245524365</v>
      </c>
      <c r="N1009" s="323">
        <v>8.258609696712094</v>
      </c>
      <c r="O1009" s="323">
        <v>25.973602779091927</v>
      </c>
      <c r="P1009" s="323">
        <v>6.765859718737787</v>
      </c>
      <c r="Q1009" s="323">
        <v>3.227250315430847</v>
      </c>
      <c r="R1009" s="323">
        <v>9.082250018167558</v>
      </c>
      <c r="S1009" s="323">
        <v>19.262081865340466</v>
      </c>
      <c r="T1009" s="323">
        <v>51.990938108732145</v>
      </c>
      <c r="U1009" s="323">
        <v>8.326752590162398</v>
      </c>
      <c r="V1009" s="324">
        <v>132.8873450923752</v>
      </c>
      <c r="W1009" s="324">
        <v>175.59256850345878</v>
      </c>
      <c r="X1009" s="323">
        <v>19.816916151180305</v>
      </c>
      <c r="Y1009" s="339">
        <v>195.40948465463907</v>
      </c>
    </row>
    <row r="1010" spans="1:25" ht="15">
      <c r="A1010" s="237">
        <v>2022</v>
      </c>
      <c r="B1010" s="323" t="s">
        <v>507</v>
      </c>
      <c r="C1010" s="323" t="s">
        <v>174</v>
      </c>
      <c r="D1010" s="323" t="s">
        <v>178</v>
      </c>
      <c r="E1010" s="323" t="s">
        <v>312</v>
      </c>
      <c r="F1010" s="323" t="s">
        <v>176</v>
      </c>
      <c r="G1010" s="323" t="s">
        <v>187</v>
      </c>
      <c r="H1010" s="323">
        <v>34.8989834529772</v>
      </c>
      <c r="I1010" s="323">
        <v>0</v>
      </c>
      <c r="J1010" s="324">
        <v>34.8989834529772</v>
      </c>
      <c r="K1010" s="323">
        <v>3.1701543600516437</v>
      </c>
      <c r="L1010" s="323">
        <v>14.423960434076669</v>
      </c>
      <c r="M1010" s="324">
        <v>17.594114794128313</v>
      </c>
      <c r="N1010" s="323">
        <v>23.717199551898013</v>
      </c>
      <c r="O1010" s="323">
        <v>48.896487435626575</v>
      </c>
      <c r="P1010" s="323">
        <v>11.793228214869748</v>
      </c>
      <c r="Q1010" s="323">
        <v>4.241599918128332</v>
      </c>
      <c r="R1010" s="323">
        <v>14.012596477220875</v>
      </c>
      <c r="S1010" s="323">
        <v>30.273594342638752</v>
      </c>
      <c r="T1010" s="323">
        <v>62.80750363749518</v>
      </c>
      <c r="U1010" s="323">
        <v>8.972375520081119</v>
      </c>
      <c r="V1010" s="324">
        <v>204.7145850979586</v>
      </c>
      <c r="W1010" s="324">
        <v>257.2076833450641</v>
      </c>
      <c r="X1010" s="323">
        <v>28.909573099155107</v>
      </c>
      <c r="Y1010" s="339">
        <v>286.1172564442192</v>
      </c>
    </row>
    <row r="1011" spans="1:25" ht="15">
      <c r="A1011" s="237">
        <v>2022</v>
      </c>
      <c r="B1011" s="323" t="s">
        <v>507</v>
      </c>
      <c r="C1011" s="323" t="s">
        <v>174</v>
      </c>
      <c r="D1011" s="323" t="s">
        <v>175</v>
      </c>
      <c r="E1011" s="323" t="s">
        <v>313</v>
      </c>
      <c r="F1011" s="323" t="s">
        <v>176</v>
      </c>
      <c r="G1011" s="323" t="s">
        <v>188</v>
      </c>
      <c r="H1011" s="323">
        <v>352.81038022078104</v>
      </c>
      <c r="I1011" s="323">
        <v>182.76635812837327</v>
      </c>
      <c r="J1011" s="324">
        <v>535.5767383491543</v>
      </c>
      <c r="K1011" s="323">
        <v>54.728750174603626</v>
      </c>
      <c r="L1011" s="323">
        <v>93.61185907620934</v>
      </c>
      <c r="M1011" s="324">
        <v>148.34060925081297</v>
      </c>
      <c r="N1011" s="323">
        <v>67.5546530614385</v>
      </c>
      <c r="O1011" s="323">
        <v>387.7825190810418</v>
      </c>
      <c r="P1011" s="323">
        <v>72.16226876775262</v>
      </c>
      <c r="Q1011" s="323">
        <v>38.076131996037795</v>
      </c>
      <c r="R1011" s="323">
        <v>114.09612494260541</v>
      </c>
      <c r="S1011" s="323">
        <v>191.70392514424864</v>
      </c>
      <c r="T1011" s="323">
        <v>413.703972094895</v>
      </c>
      <c r="U1011" s="323">
        <v>69.10598595064174</v>
      </c>
      <c r="V1011" s="324">
        <v>1354.1855810386614</v>
      </c>
      <c r="W1011" s="324">
        <v>2038.1029286386288</v>
      </c>
      <c r="X1011" s="323">
        <v>245.17580943363362</v>
      </c>
      <c r="Y1011" s="339">
        <v>2283.2787380722625</v>
      </c>
    </row>
    <row r="1012" spans="1:25" ht="15.75" thickBot="1">
      <c r="A1012" s="239">
        <v>2022</v>
      </c>
      <c r="B1012" s="340" t="s">
        <v>507</v>
      </c>
      <c r="C1012" s="340" t="s">
        <v>174</v>
      </c>
      <c r="D1012" s="340" t="s">
        <v>182</v>
      </c>
      <c r="E1012" s="340" t="s">
        <v>314</v>
      </c>
      <c r="F1012" s="340" t="s">
        <v>176</v>
      </c>
      <c r="G1012" s="340" t="s">
        <v>189</v>
      </c>
      <c r="H1012" s="340">
        <v>9.664451242401075</v>
      </c>
      <c r="I1012" s="340">
        <v>0</v>
      </c>
      <c r="J1012" s="341">
        <v>9.664451242401075</v>
      </c>
      <c r="K1012" s="340">
        <v>1.1328736364363796</v>
      </c>
      <c r="L1012" s="340">
        <v>3.985011695372466</v>
      </c>
      <c r="M1012" s="341">
        <v>5.1178853318088455</v>
      </c>
      <c r="N1012" s="340">
        <v>3.888638125970322</v>
      </c>
      <c r="O1012" s="340">
        <v>14.067452236285066</v>
      </c>
      <c r="P1012" s="340">
        <v>2.6488436130124415</v>
      </c>
      <c r="Q1012" s="340">
        <v>0.884328889163099</v>
      </c>
      <c r="R1012" s="340">
        <v>4.792617582008062</v>
      </c>
      <c r="S1012" s="340">
        <v>10.489728497908564</v>
      </c>
      <c r="T1012" s="340">
        <v>23.12620864927435</v>
      </c>
      <c r="U1012" s="340">
        <v>3.6568991270052247</v>
      </c>
      <c r="V1012" s="341">
        <v>63.554716720627134</v>
      </c>
      <c r="W1012" s="341">
        <v>78.33705329483705</v>
      </c>
      <c r="X1012" s="340">
        <v>8.61051849141642</v>
      </c>
      <c r="Y1012" s="342">
        <v>86.94757178625346</v>
      </c>
    </row>
  </sheetData>
  <autoFilter ref="A4:Y1012"/>
  <mergeCells count="2">
    <mergeCell ref="A1:Y1"/>
    <mergeCell ref="A2:Y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N58"/>
  <sheetViews>
    <sheetView showGridLines="0" workbookViewId="0" topLeftCell="M5">
      <selection activeCell="U9" sqref="U9"/>
    </sheetView>
  </sheetViews>
  <sheetFormatPr defaultColWidth="11.421875" defaultRowHeight="15"/>
  <cols>
    <col min="3" max="3" width="85.28125" style="0" customWidth="1"/>
    <col min="4" max="11" width="10.7109375" style="0" bestFit="1" customWidth="1"/>
    <col min="12" max="12" width="11.28125" style="0" bestFit="1" customWidth="1"/>
    <col min="13" max="13" width="11.7109375" style="0" bestFit="1" customWidth="1"/>
    <col min="14" max="15" width="14.7109375" style="0" bestFit="1" customWidth="1"/>
    <col min="16" max="16" width="14.28125" style="0" bestFit="1" customWidth="1"/>
    <col min="17" max="17" width="13.8515625" style="0" bestFit="1" customWidth="1"/>
    <col min="18" max="19" width="14.28125" style="0" bestFit="1" customWidth="1"/>
    <col min="20" max="20" width="14.28125" style="0" customWidth="1"/>
    <col min="21" max="21" width="13.28125" style="0" customWidth="1"/>
    <col min="26" max="26" width="17.421875" style="0" bestFit="1" customWidth="1"/>
    <col min="28" max="28" width="15.7109375" style="0" bestFit="1" customWidth="1"/>
    <col min="30" max="30" width="14.28125" style="0" customWidth="1"/>
    <col min="32" max="32" width="14.7109375" style="0" customWidth="1"/>
    <col min="34" max="34" width="17.28125" style="0" customWidth="1"/>
    <col min="36" max="36" width="15.7109375" style="0" bestFit="1" customWidth="1"/>
    <col min="38" max="38" width="16.00390625" style="0" customWidth="1"/>
  </cols>
  <sheetData>
    <row r="1" spans="1:21" ht="15.75">
      <c r="A1" s="476" t="s">
        <v>500</v>
      </c>
      <c r="B1" s="476"/>
      <c r="C1" s="476"/>
      <c r="D1" s="476"/>
      <c r="E1" s="476"/>
      <c r="F1" s="476"/>
      <c r="G1" s="476"/>
      <c r="H1" s="476"/>
      <c r="I1" s="476"/>
      <c r="J1" s="476"/>
      <c r="K1" s="476"/>
      <c r="L1" s="476"/>
      <c r="M1" s="476"/>
      <c r="N1" s="476"/>
      <c r="O1" s="476"/>
      <c r="P1" s="476"/>
      <c r="Q1" s="476"/>
      <c r="R1" s="476"/>
      <c r="S1" s="476"/>
      <c r="T1" s="476"/>
      <c r="U1" s="476"/>
    </row>
    <row r="2" spans="1:21" ht="14.45" customHeight="1">
      <c r="A2" s="477" t="s">
        <v>320</v>
      </c>
      <c r="B2" s="477"/>
      <c r="C2" s="477"/>
      <c r="D2" s="477"/>
      <c r="E2" s="477"/>
      <c r="F2" s="477"/>
      <c r="G2" s="477"/>
      <c r="H2" s="477"/>
      <c r="I2" s="477"/>
      <c r="J2" s="477"/>
      <c r="K2" s="477"/>
      <c r="L2" s="477"/>
      <c r="M2" s="477"/>
      <c r="N2" s="477"/>
      <c r="O2" s="477"/>
      <c r="P2" s="477"/>
      <c r="Q2" s="477"/>
      <c r="R2" s="477"/>
      <c r="S2" s="477"/>
      <c r="T2" s="477"/>
      <c r="U2" s="477"/>
    </row>
    <row r="3" spans="1:21" ht="14.45" customHeight="1">
      <c r="A3" s="477"/>
      <c r="B3" s="477"/>
      <c r="C3" s="477"/>
      <c r="D3" s="477"/>
      <c r="E3" s="477"/>
      <c r="F3" s="477"/>
      <c r="G3" s="477"/>
      <c r="H3" s="477"/>
      <c r="I3" s="477"/>
      <c r="J3" s="477"/>
      <c r="K3" s="477"/>
      <c r="L3" s="477"/>
      <c r="M3" s="477"/>
      <c r="N3" s="477"/>
      <c r="O3" s="477"/>
      <c r="P3" s="477"/>
      <c r="Q3" s="477"/>
      <c r="R3" s="477"/>
      <c r="S3" s="477"/>
      <c r="T3" s="477"/>
      <c r="U3" s="477"/>
    </row>
    <row r="4" spans="1:21" ht="14.45" customHeight="1">
      <c r="A4" s="478" t="s">
        <v>511</v>
      </c>
      <c r="B4" s="478"/>
      <c r="C4" s="478"/>
      <c r="D4" s="478"/>
      <c r="E4" s="478"/>
      <c r="F4" s="478"/>
      <c r="G4" s="478"/>
      <c r="H4" s="478"/>
      <c r="I4" s="478"/>
      <c r="J4" s="478"/>
      <c r="K4" s="478"/>
      <c r="L4" s="478"/>
      <c r="M4" s="478"/>
      <c r="N4" s="478"/>
      <c r="O4" s="478"/>
      <c r="P4" s="478"/>
      <c r="Q4" s="478"/>
      <c r="R4" s="478"/>
      <c r="S4" s="478"/>
      <c r="T4" s="478"/>
      <c r="U4" s="478"/>
    </row>
    <row r="5" spans="1:21" ht="15">
      <c r="A5" s="478"/>
      <c r="B5" s="478"/>
      <c r="C5" s="478"/>
      <c r="D5" s="478"/>
      <c r="E5" s="478"/>
      <c r="F5" s="478"/>
      <c r="G5" s="478"/>
      <c r="H5" s="478"/>
      <c r="I5" s="478"/>
      <c r="J5" s="478"/>
      <c r="K5" s="478"/>
      <c r="L5" s="478"/>
      <c r="M5" s="478"/>
      <c r="N5" s="478"/>
      <c r="O5" s="478"/>
      <c r="P5" s="478"/>
      <c r="Q5" s="478"/>
      <c r="R5" s="478"/>
      <c r="S5" s="478"/>
      <c r="T5" s="478"/>
      <c r="U5" s="478"/>
    </row>
    <row r="6" spans="1:40" ht="15">
      <c r="A6" s="478"/>
      <c r="B6" s="478"/>
      <c r="C6" s="478"/>
      <c r="D6" s="478"/>
      <c r="E6" s="478"/>
      <c r="F6" s="478"/>
      <c r="G6" s="478"/>
      <c r="H6" s="478"/>
      <c r="I6" s="478"/>
      <c r="J6" s="478"/>
      <c r="K6" s="478"/>
      <c r="L6" s="478"/>
      <c r="M6" s="478"/>
      <c r="N6" s="478"/>
      <c r="O6" s="478"/>
      <c r="P6" s="478"/>
      <c r="Q6" s="478"/>
      <c r="R6" s="478"/>
      <c r="S6" s="478"/>
      <c r="T6" s="478"/>
      <c r="U6" s="478"/>
      <c r="W6" s="423"/>
      <c r="X6" s="423"/>
      <c r="Y6" s="423"/>
      <c r="Z6" s="423"/>
      <c r="AA6" s="423"/>
      <c r="AB6" s="423"/>
      <c r="AC6" s="423"/>
      <c r="AD6" s="423"/>
      <c r="AE6" s="423"/>
      <c r="AF6" s="423"/>
      <c r="AG6" s="423"/>
      <c r="AH6" s="423"/>
      <c r="AI6" s="423"/>
      <c r="AJ6" s="423"/>
      <c r="AK6" s="423"/>
      <c r="AL6" s="423"/>
      <c r="AM6" s="423"/>
      <c r="AN6" s="423"/>
    </row>
    <row r="7" spans="1:40" ht="15">
      <c r="A7" s="478"/>
      <c r="B7" s="478"/>
      <c r="C7" s="478"/>
      <c r="D7" s="478"/>
      <c r="E7" s="478"/>
      <c r="F7" s="478"/>
      <c r="G7" s="478"/>
      <c r="H7" s="478"/>
      <c r="I7" s="478"/>
      <c r="J7" s="478"/>
      <c r="K7" s="478"/>
      <c r="L7" s="478"/>
      <c r="M7" s="478"/>
      <c r="N7" s="478"/>
      <c r="O7" s="478"/>
      <c r="P7" s="478"/>
      <c r="Q7" s="478"/>
      <c r="R7" s="478"/>
      <c r="S7" s="478"/>
      <c r="T7" s="478"/>
      <c r="U7" s="478"/>
      <c r="W7" s="423"/>
      <c r="X7" s="423"/>
      <c r="Y7" s="423"/>
      <c r="Z7" s="423"/>
      <c r="AA7" s="423"/>
      <c r="AB7" s="423"/>
      <c r="AC7" s="423"/>
      <c r="AD7" s="423"/>
      <c r="AE7" s="423"/>
      <c r="AF7" s="423"/>
      <c r="AG7" s="423"/>
      <c r="AH7" s="423"/>
      <c r="AI7" s="423"/>
      <c r="AJ7" s="423"/>
      <c r="AK7" s="423"/>
      <c r="AL7" s="423"/>
      <c r="AM7" s="423"/>
      <c r="AN7" s="423"/>
    </row>
    <row r="8" spans="1:40" ht="15">
      <c r="A8" s="371"/>
      <c r="B8" s="13"/>
      <c r="C8" s="13"/>
      <c r="D8" s="13"/>
      <c r="E8" s="13"/>
      <c r="F8" s="13"/>
      <c r="G8" s="13"/>
      <c r="H8" s="13"/>
      <c r="I8" s="13"/>
      <c r="J8" s="13"/>
      <c r="K8" s="13"/>
      <c r="L8" s="13"/>
      <c r="M8" s="13"/>
      <c r="N8" s="13"/>
      <c r="O8" s="14"/>
      <c r="P8" s="14"/>
      <c r="Q8" s="14"/>
      <c r="R8" s="372"/>
      <c r="S8" s="14"/>
      <c r="T8" s="14"/>
      <c r="U8" s="14"/>
      <c r="W8" s="423"/>
      <c r="X8" s="423"/>
      <c r="Y8" s="423"/>
      <c r="Z8" s="423"/>
      <c r="AA8" s="423"/>
      <c r="AB8" s="423"/>
      <c r="AC8" s="423"/>
      <c r="AD8" s="423"/>
      <c r="AE8" s="423"/>
      <c r="AF8" s="423"/>
      <c r="AG8" s="423"/>
      <c r="AH8" s="423"/>
      <c r="AI8" s="423"/>
      <c r="AJ8" s="423"/>
      <c r="AK8" s="423"/>
      <c r="AL8" s="423"/>
      <c r="AM8" s="423"/>
      <c r="AN8" s="423"/>
    </row>
    <row r="9" spans="1:40" ht="60">
      <c r="A9" s="30" t="s">
        <v>321</v>
      </c>
      <c r="B9" s="30" t="s">
        <v>322</v>
      </c>
      <c r="C9" s="373" t="s">
        <v>323</v>
      </c>
      <c r="D9" s="374">
        <v>2005</v>
      </c>
      <c r="E9" s="374">
        <v>2006</v>
      </c>
      <c r="F9" s="374">
        <v>2007</v>
      </c>
      <c r="G9" s="374">
        <v>2008</v>
      </c>
      <c r="H9" s="374">
        <v>2009</v>
      </c>
      <c r="I9" s="374">
        <v>2010</v>
      </c>
      <c r="J9" s="374">
        <v>2011</v>
      </c>
      <c r="K9" s="374">
        <v>2012</v>
      </c>
      <c r="L9" s="374">
        <v>2013</v>
      </c>
      <c r="M9" s="374">
        <v>2014</v>
      </c>
      <c r="N9" s="374">
        <v>2015</v>
      </c>
      <c r="O9" s="374">
        <v>2016</v>
      </c>
      <c r="P9" s="374">
        <v>2017</v>
      </c>
      <c r="Q9" s="374">
        <v>2018</v>
      </c>
      <c r="R9" s="373">
        <v>2019</v>
      </c>
      <c r="S9" s="374" t="s">
        <v>512</v>
      </c>
      <c r="T9" s="374" t="s">
        <v>513</v>
      </c>
      <c r="U9" s="375" t="s">
        <v>514</v>
      </c>
      <c r="W9" s="423"/>
      <c r="X9" s="423"/>
      <c r="Y9" s="423"/>
      <c r="Z9" s="423"/>
      <c r="AA9" s="423"/>
      <c r="AB9" s="423"/>
      <c r="AC9" s="423"/>
      <c r="AD9" s="423"/>
      <c r="AE9" s="423"/>
      <c r="AF9" s="423"/>
      <c r="AG9" s="423"/>
      <c r="AH9" s="423"/>
      <c r="AI9" s="423"/>
      <c r="AJ9" s="423"/>
      <c r="AK9" s="423"/>
      <c r="AL9" s="423"/>
      <c r="AM9" s="423"/>
      <c r="AN9" s="423"/>
    </row>
    <row r="10" spans="1:40" ht="15">
      <c r="A10" s="376"/>
      <c r="B10" s="15" t="s">
        <v>324</v>
      </c>
      <c r="C10" s="377" t="s">
        <v>325</v>
      </c>
      <c r="D10" s="16">
        <v>3481.469811769438</v>
      </c>
      <c r="E10" s="16">
        <v>3619.4241815740384</v>
      </c>
      <c r="F10" s="16">
        <v>3969.4652203562787</v>
      </c>
      <c r="G10" s="16">
        <v>4030.4606461150383</v>
      </c>
      <c r="H10" s="16">
        <v>4279.305098275502</v>
      </c>
      <c r="I10" s="16">
        <v>4355.897766437016</v>
      </c>
      <c r="J10" s="16">
        <v>4681.249340825436</v>
      </c>
      <c r="K10" s="16">
        <v>4639.976996127072</v>
      </c>
      <c r="L10" s="16">
        <v>4930.75185077631</v>
      </c>
      <c r="M10" s="16">
        <v>5298.218123661983</v>
      </c>
      <c r="N10" s="16">
        <v>6153.06232861666</v>
      </c>
      <c r="O10" s="16">
        <v>7413.779657537404</v>
      </c>
      <c r="P10" s="16">
        <v>7477.775571738163</v>
      </c>
      <c r="Q10" s="16">
        <v>7959.603900839797</v>
      </c>
      <c r="R10" s="16">
        <v>8918.46413279222</v>
      </c>
      <c r="S10" s="16">
        <v>9851.979535584607</v>
      </c>
      <c r="T10" s="16">
        <v>12090.80345043686</v>
      </c>
      <c r="U10" s="378">
        <v>16076.67553890253</v>
      </c>
      <c r="W10" s="423"/>
      <c r="X10" s="423"/>
      <c r="Y10" s="423"/>
      <c r="Z10" s="423"/>
      <c r="AA10" s="423"/>
      <c r="AB10" s="423"/>
      <c r="AC10" s="423"/>
      <c r="AD10" s="423"/>
      <c r="AE10" s="423"/>
      <c r="AF10" s="423"/>
      <c r="AG10" s="423"/>
      <c r="AH10" s="423"/>
      <c r="AI10" s="423"/>
      <c r="AJ10" s="423"/>
      <c r="AK10" s="423"/>
      <c r="AL10" s="423"/>
      <c r="AM10" s="423"/>
      <c r="AN10" s="423"/>
    </row>
    <row r="11" spans="1:40" ht="15">
      <c r="A11" s="379"/>
      <c r="B11" s="17" t="s">
        <v>326</v>
      </c>
      <c r="C11" s="380" t="s">
        <v>327</v>
      </c>
      <c r="D11" s="18">
        <v>1358.642038282468</v>
      </c>
      <c r="E11" s="18">
        <v>1784.4608091836442</v>
      </c>
      <c r="F11" s="18">
        <v>1466.2296817352935</v>
      </c>
      <c r="G11" s="18">
        <v>1890.0138171504698</v>
      </c>
      <c r="H11" s="18">
        <v>1933.4737508417045</v>
      </c>
      <c r="I11" s="18">
        <v>1854.4249139433823</v>
      </c>
      <c r="J11" s="18">
        <v>2599.7483919085735</v>
      </c>
      <c r="K11" s="18">
        <v>3196.86081928312</v>
      </c>
      <c r="L11" s="18">
        <v>3020.918880748379</v>
      </c>
      <c r="M11" s="18">
        <v>2985.80503758276</v>
      </c>
      <c r="N11" s="18">
        <v>2430.0514517960805</v>
      </c>
      <c r="O11" s="18">
        <v>2826.535762602224</v>
      </c>
      <c r="P11" s="18">
        <v>2429.8877957604377</v>
      </c>
      <c r="Q11" s="18">
        <v>2674.5405995441283</v>
      </c>
      <c r="R11" s="18">
        <v>3175.293222395642</v>
      </c>
      <c r="S11" s="18">
        <v>4783.315785195571</v>
      </c>
      <c r="T11" s="18">
        <v>6142.529374014528</v>
      </c>
      <c r="U11" s="381">
        <v>7989.422099280366</v>
      </c>
      <c r="V11" s="254"/>
      <c r="W11" s="423"/>
      <c r="X11" s="423"/>
      <c r="Y11" s="423"/>
      <c r="Z11" s="423"/>
      <c r="AA11" s="423"/>
      <c r="AB11" s="423"/>
      <c r="AC11" s="423"/>
      <c r="AD11" s="423"/>
      <c r="AE11" s="423"/>
      <c r="AF11" s="423"/>
      <c r="AG11" s="423"/>
      <c r="AH11" s="423"/>
      <c r="AI11" s="423"/>
      <c r="AJ11" s="423"/>
      <c r="AK11" s="423"/>
      <c r="AL11" s="423"/>
      <c r="AM11" s="423"/>
      <c r="AN11" s="423"/>
    </row>
    <row r="12" spans="1:40" ht="15">
      <c r="A12" s="382"/>
      <c r="B12" s="19" t="s">
        <v>328</v>
      </c>
      <c r="C12" s="383" t="s">
        <v>329</v>
      </c>
      <c r="D12" s="20">
        <v>12389.954608650183</v>
      </c>
      <c r="E12" s="20">
        <v>13445.449342992213</v>
      </c>
      <c r="F12" s="20">
        <v>15314.718693270339</v>
      </c>
      <c r="G12" s="20">
        <v>15154.063588265788</v>
      </c>
      <c r="H12" s="20">
        <v>14967.410579973097</v>
      </c>
      <c r="I12" s="20">
        <v>15605.85097255636</v>
      </c>
      <c r="J12" s="20">
        <v>17056.31134298152</v>
      </c>
      <c r="K12" s="20">
        <v>18321.182570470846</v>
      </c>
      <c r="L12" s="20">
        <v>18727.85667567639</v>
      </c>
      <c r="M12" s="20">
        <v>18809.118680599313</v>
      </c>
      <c r="N12" s="20">
        <v>19852.649523508673</v>
      </c>
      <c r="O12" s="20">
        <v>21031.58656424351</v>
      </c>
      <c r="P12" s="20">
        <v>20388.204805777554</v>
      </c>
      <c r="Q12" s="20">
        <v>21028.568077165975</v>
      </c>
      <c r="R12" s="20">
        <v>22127.442830199</v>
      </c>
      <c r="S12" s="20">
        <v>20425.14423314779</v>
      </c>
      <c r="T12" s="20">
        <v>25580.82286613124</v>
      </c>
      <c r="U12" s="384">
        <v>32094.14704843336</v>
      </c>
      <c r="V12" s="254"/>
      <c r="W12" s="423"/>
      <c r="X12" s="423"/>
      <c r="Y12" s="423"/>
      <c r="Z12" s="423"/>
      <c r="AA12" s="423"/>
      <c r="AB12" s="423"/>
      <c r="AC12" s="423"/>
      <c r="AD12" s="423"/>
      <c r="AE12" s="423"/>
      <c r="AF12" s="423"/>
      <c r="AG12" s="423"/>
      <c r="AH12" s="423"/>
      <c r="AI12" s="423"/>
      <c r="AJ12" s="423"/>
      <c r="AK12" s="423"/>
      <c r="AL12" s="423"/>
      <c r="AM12" s="423"/>
      <c r="AN12" s="423"/>
    </row>
    <row r="13" spans="1:40" ht="15">
      <c r="A13" s="379"/>
      <c r="B13" s="17" t="s">
        <v>330</v>
      </c>
      <c r="C13" s="380" t="s">
        <v>331</v>
      </c>
      <c r="D13" s="18">
        <v>2503.9215477897696</v>
      </c>
      <c r="E13" s="18">
        <v>2732.256870203895</v>
      </c>
      <c r="F13" s="18">
        <v>3155.9997760466176</v>
      </c>
      <c r="G13" s="18">
        <v>3338.952779912125</v>
      </c>
      <c r="H13" s="18">
        <v>3452.5591982781466</v>
      </c>
      <c r="I13" s="18">
        <v>3779.5727793489236</v>
      </c>
      <c r="J13" s="18">
        <v>4223.714974270752</v>
      </c>
      <c r="K13" s="18">
        <v>4510.88632734031</v>
      </c>
      <c r="L13" s="18">
        <v>4614.532331014476</v>
      </c>
      <c r="M13" s="18">
        <v>4643.833938147848</v>
      </c>
      <c r="N13" s="18">
        <v>4920.493276446913</v>
      </c>
      <c r="O13" s="18">
        <v>5442.568268024283</v>
      </c>
      <c r="P13" s="18">
        <v>5841.167118224739</v>
      </c>
      <c r="Q13" s="18">
        <v>6425.782161130407</v>
      </c>
      <c r="R13" s="18">
        <v>7053.783627599074</v>
      </c>
      <c r="S13" s="18">
        <v>7637.644680229167</v>
      </c>
      <c r="T13" s="18">
        <v>8875.090886508193</v>
      </c>
      <c r="U13" s="381">
        <v>10950.872844388934</v>
      </c>
      <c r="V13" s="254"/>
      <c r="W13" s="423"/>
      <c r="X13" s="423"/>
      <c r="Y13" s="423"/>
      <c r="Z13" s="423"/>
      <c r="AA13" s="423"/>
      <c r="AB13" s="423"/>
      <c r="AC13" s="423"/>
      <c r="AD13" s="423"/>
      <c r="AE13" s="423"/>
      <c r="AF13" s="423"/>
      <c r="AG13" s="423"/>
      <c r="AH13" s="423"/>
      <c r="AI13" s="423"/>
      <c r="AJ13" s="423"/>
      <c r="AK13" s="423"/>
      <c r="AL13" s="423"/>
      <c r="AM13" s="423"/>
      <c r="AN13" s="423"/>
    </row>
    <row r="14" spans="1:40" ht="15">
      <c r="A14" s="382"/>
      <c r="B14" s="19" t="s">
        <v>332</v>
      </c>
      <c r="C14" s="383" t="s">
        <v>11</v>
      </c>
      <c r="D14" s="20">
        <v>2525.4802256772696</v>
      </c>
      <c r="E14" s="20">
        <v>3169.5688065688514</v>
      </c>
      <c r="F14" s="20">
        <v>3340.3377432899865</v>
      </c>
      <c r="G14" s="20">
        <v>4029.178847977395</v>
      </c>
      <c r="H14" s="20">
        <v>4436.329404775152</v>
      </c>
      <c r="I14" s="20">
        <v>4060.8084914050132</v>
      </c>
      <c r="J14" s="20">
        <v>4929.831420233417</v>
      </c>
      <c r="K14" s="20">
        <v>5255.566004042333</v>
      </c>
      <c r="L14" s="20">
        <v>6477.89524325191</v>
      </c>
      <c r="M14" s="20">
        <v>7946.785362282972</v>
      </c>
      <c r="N14" s="20">
        <v>8573.386269771974</v>
      </c>
      <c r="O14" s="20">
        <v>9481.654097837029</v>
      </c>
      <c r="P14" s="20">
        <v>9818.883963470898</v>
      </c>
      <c r="Q14" s="20">
        <v>10687.749455898018</v>
      </c>
      <c r="R14" s="20">
        <v>11048.784309695007</v>
      </c>
      <c r="S14" s="20">
        <v>7762.317539860048</v>
      </c>
      <c r="T14" s="20">
        <v>9436.825952771262</v>
      </c>
      <c r="U14" s="384">
        <v>8144.682305023754</v>
      </c>
      <c r="W14" s="423"/>
      <c r="X14" s="423"/>
      <c r="Y14" s="423"/>
      <c r="Z14" s="423"/>
      <c r="AA14" s="423"/>
      <c r="AB14" s="423"/>
      <c r="AC14" s="423"/>
      <c r="AD14" s="423"/>
      <c r="AE14" s="423"/>
      <c r="AF14" s="423"/>
      <c r="AG14" s="423"/>
      <c r="AH14" s="423"/>
      <c r="AI14" s="423"/>
      <c r="AJ14" s="423"/>
      <c r="AK14" s="423"/>
      <c r="AL14" s="423"/>
      <c r="AM14" s="423"/>
      <c r="AN14" s="423"/>
    </row>
    <row r="15" spans="1:40" ht="15">
      <c r="A15" s="379"/>
      <c r="B15" s="17" t="s">
        <v>333</v>
      </c>
      <c r="C15" s="380" t="s">
        <v>334</v>
      </c>
      <c r="D15" s="18">
        <v>7604.546724559365</v>
      </c>
      <c r="E15" s="18">
        <v>8694.193641270913</v>
      </c>
      <c r="F15" s="18">
        <v>10300.292334678696</v>
      </c>
      <c r="G15" s="18">
        <v>10783.051047601417</v>
      </c>
      <c r="H15" s="18">
        <v>11237.481021151207</v>
      </c>
      <c r="I15" s="18">
        <v>11992.958598156263</v>
      </c>
      <c r="J15" s="18">
        <v>13163.017844837175</v>
      </c>
      <c r="K15" s="18">
        <v>13691.570204366266</v>
      </c>
      <c r="L15" s="18">
        <v>15124.013852441283</v>
      </c>
      <c r="M15" s="18">
        <v>16705.345575031675</v>
      </c>
      <c r="N15" s="18">
        <v>18733.951378250913</v>
      </c>
      <c r="O15" s="18">
        <v>21461.50224018206</v>
      </c>
      <c r="P15" s="18">
        <v>22796.859394362233</v>
      </c>
      <c r="Q15" s="18">
        <v>24232.48938444555</v>
      </c>
      <c r="R15" s="18">
        <v>26342.51079976653</v>
      </c>
      <c r="S15" s="18">
        <v>23920.817756158547</v>
      </c>
      <c r="T15" s="18">
        <v>31313.867848915936</v>
      </c>
      <c r="U15" s="381">
        <v>38402.258889805504</v>
      </c>
      <c r="W15" s="423"/>
      <c r="X15" s="423"/>
      <c r="Y15" s="423"/>
      <c r="Z15" s="423"/>
      <c r="AA15" s="423"/>
      <c r="AB15" s="423"/>
      <c r="AC15" s="423"/>
      <c r="AD15" s="423"/>
      <c r="AE15" s="423"/>
      <c r="AF15" s="423"/>
      <c r="AG15" s="423"/>
      <c r="AH15" s="423"/>
      <c r="AI15" s="423"/>
      <c r="AJ15" s="423"/>
      <c r="AK15" s="423"/>
      <c r="AL15" s="423"/>
      <c r="AM15" s="423"/>
      <c r="AN15" s="423"/>
    </row>
    <row r="16" spans="1:40" ht="15">
      <c r="A16" s="382"/>
      <c r="B16" s="19" t="s">
        <v>335</v>
      </c>
      <c r="C16" s="383" t="s">
        <v>336</v>
      </c>
      <c r="D16" s="20">
        <v>1528.846893961968</v>
      </c>
      <c r="E16" s="20">
        <v>1753.971574288112</v>
      </c>
      <c r="F16" s="20">
        <v>1998.3367607096354</v>
      </c>
      <c r="G16" s="20">
        <v>2189.100979482221</v>
      </c>
      <c r="H16" s="20">
        <v>2273.0314123577036</v>
      </c>
      <c r="I16" s="20">
        <v>2491.356792811687</v>
      </c>
      <c r="J16" s="20">
        <v>2692.9659557796576</v>
      </c>
      <c r="K16" s="20">
        <v>2852.668797991857</v>
      </c>
      <c r="L16" s="20">
        <v>3042.067758389509</v>
      </c>
      <c r="M16" s="20">
        <v>3233.3348593666933</v>
      </c>
      <c r="N16" s="20">
        <v>3382.924851687842</v>
      </c>
      <c r="O16" s="20">
        <v>3594.3737961676056</v>
      </c>
      <c r="P16" s="20">
        <v>3815.655894198608</v>
      </c>
      <c r="Q16" s="20">
        <v>4130.677908577137</v>
      </c>
      <c r="R16" s="20">
        <v>4286.979879857037</v>
      </c>
      <c r="S16" s="20">
        <v>4332.886141679927</v>
      </c>
      <c r="T16" s="20">
        <v>4636.47487805905</v>
      </c>
      <c r="U16" s="384">
        <v>5166.531917027081</v>
      </c>
      <c r="W16" s="423"/>
      <c r="X16" s="423"/>
      <c r="Y16" s="423"/>
      <c r="Z16" s="423"/>
      <c r="AA16" s="423"/>
      <c r="AB16" s="423"/>
      <c r="AC16" s="423"/>
      <c r="AD16" s="423"/>
      <c r="AE16" s="423"/>
      <c r="AF16" s="423"/>
      <c r="AG16" s="423"/>
      <c r="AH16" s="423"/>
      <c r="AI16" s="423"/>
      <c r="AJ16" s="423"/>
      <c r="AK16" s="423"/>
      <c r="AL16" s="423"/>
      <c r="AM16" s="423"/>
      <c r="AN16" s="423"/>
    </row>
    <row r="17" spans="1:40" ht="15">
      <c r="A17" s="379"/>
      <c r="B17" s="17" t="s">
        <v>337</v>
      </c>
      <c r="C17" s="380" t="s">
        <v>16</v>
      </c>
      <c r="D17" s="18">
        <v>1839.8897860700085</v>
      </c>
      <c r="E17" s="18">
        <v>1950.783902089546</v>
      </c>
      <c r="F17" s="18">
        <v>2260.6299523969565</v>
      </c>
      <c r="G17" s="18">
        <v>2743.0195282299683</v>
      </c>
      <c r="H17" s="18">
        <v>2837.287716684268</v>
      </c>
      <c r="I17" s="18">
        <v>3183.4007817549027</v>
      </c>
      <c r="J17" s="18">
        <v>3658.2017446136847</v>
      </c>
      <c r="K17" s="18">
        <v>4152.01888257444</v>
      </c>
      <c r="L17" s="18">
        <v>4494.862701994484</v>
      </c>
      <c r="M17" s="18">
        <v>5011.133144364387</v>
      </c>
      <c r="N17" s="18">
        <v>5517.180840789355</v>
      </c>
      <c r="O17" s="18">
        <v>5491.563354705961</v>
      </c>
      <c r="P17" s="18">
        <v>6223.677651714367</v>
      </c>
      <c r="Q17" s="18">
        <v>6787.973587777292</v>
      </c>
      <c r="R17" s="18">
        <v>7515.704042003331</v>
      </c>
      <c r="S17" s="18">
        <v>7835.34921011142</v>
      </c>
      <c r="T17" s="18">
        <v>8531.899568094383</v>
      </c>
      <c r="U17" s="381">
        <v>9165.435101750465</v>
      </c>
      <c r="W17" s="423"/>
      <c r="X17" s="423"/>
      <c r="Y17" s="423"/>
      <c r="Z17" s="423"/>
      <c r="AA17" s="423"/>
      <c r="AB17" s="423"/>
      <c r="AC17" s="423"/>
      <c r="AD17" s="423"/>
      <c r="AE17" s="423"/>
      <c r="AF17" s="423"/>
      <c r="AG17" s="423"/>
      <c r="AH17" s="423"/>
      <c r="AI17" s="423"/>
      <c r="AJ17" s="423"/>
      <c r="AK17" s="423"/>
      <c r="AL17" s="423"/>
      <c r="AM17" s="423"/>
      <c r="AN17" s="423"/>
    </row>
    <row r="18" spans="1:40" ht="15">
      <c r="A18" s="382"/>
      <c r="B18" s="19" t="s">
        <v>338</v>
      </c>
      <c r="C18" s="383" t="s">
        <v>17</v>
      </c>
      <c r="D18" s="20">
        <v>4241.140936539227</v>
      </c>
      <c r="E18" s="20">
        <v>4685.12976743648</v>
      </c>
      <c r="F18" s="20">
        <v>5137.796256073501</v>
      </c>
      <c r="G18" s="20">
        <v>5582.8077747728985</v>
      </c>
      <c r="H18" s="20">
        <v>6127.114064733655</v>
      </c>
      <c r="I18" s="20">
        <v>6653.5798359264845</v>
      </c>
      <c r="J18" s="20">
        <v>7194.380334305426</v>
      </c>
      <c r="K18" s="20">
        <v>7826.676515944023</v>
      </c>
      <c r="L18" s="20">
        <v>8496.15697338692</v>
      </c>
      <c r="M18" s="20">
        <v>9227.16</v>
      </c>
      <c r="N18" s="20">
        <v>9932.802853426572</v>
      </c>
      <c r="O18" s="20">
        <v>10794.725592223855</v>
      </c>
      <c r="P18" s="20">
        <v>11552.363479898322</v>
      </c>
      <c r="Q18" s="20">
        <v>12454.641652026221</v>
      </c>
      <c r="R18" s="20">
        <v>13376.223965885</v>
      </c>
      <c r="S18" s="20">
        <v>13779.328338970861</v>
      </c>
      <c r="T18" s="20">
        <v>14682.9654684808</v>
      </c>
      <c r="U18" s="384">
        <v>15733.599242279663</v>
      </c>
      <c r="W18" s="423"/>
      <c r="X18" s="423"/>
      <c r="Y18" s="423"/>
      <c r="Z18" s="423"/>
      <c r="AA18" s="423"/>
      <c r="AB18" s="423"/>
      <c r="AC18" s="423"/>
      <c r="AD18" s="423"/>
      <c r="AE18" s="423"/>
      <c r="AF18" s="423"/>
      <c r="AG18" s="423"/>
      <c r="AH18" s="423"/>
      <c r="AI18" s="423"/>
      <c r="AJ18" s="423"/>
      <c r="AK18" s="423"/>
      <c r="AL18" s="423"/>
      <c r="AM18" s="423"/>
      <c r="AN18" s="423"/>
    </row>
    <row r="19" spans="1:40" ht="23.45" customHeight="1">
      <c r="A19" s="379"/>
      <c r="B19" s="17" t="s">
        <v>339</v>
      </c>
      <c r="C19" s="380" t="s">
        <v>340</v>
      </c>
      <c r="D19" s="18">
        <v>2679.405617095023</v>
      </c>
      <c r="E19" s="18">
        <v>3224.5256880968477</v>
      </c>
      <c r="F19" s="18">
        <v>3838.5137652267335</v>
      </c>
      <c r="G19" s="18">
        <v>4405.143826357005</v>
      </c>
      <c r="H19" s="18">
        <v>4951.00695810384</v>
      </c>
      <c r="I19" s="18">
        <v>5698.526131293111</v>
      </c>
      <c r="J19" s="18">
        <v>6851.779691633629</v>
      </c>
      <c r="K19" s="18">
        <v>7733.4415607864585</v>
      </c>
      <c r="L19" s="18">
        <v>8553.193289677854</v>
      </c>
      <c r="M19" s="18">
        <v>9757.04992633819</v>
      </c>
      <c r="N19" s="18">
        <v>10374.548477555927</v>
      </c>
      <c r="O19" s="18">
        <v>11010.786020329992</v>
      </c>
      <c r="P19" s="18">
        <v>11796.827845828344</v>
      </c>
      <c r="Q19" s="18">
        <v>12684.490604496992</v>
      </c>
      <c r="R19" s="18">
        <v>13715.3509846257</v>
      </c>
      <c r="S19" s="18">
        <v>13315.4473199517</v>
      </c>
      <c r="T19" s="18">
        <v>15249.145087504554</v>
      </c>
      <c r="U19" s="381">
        <v>17788.544660905194</v>
      </c>
      <c r="W19" s="423"/>
      <c r="X19" s="423"/>
      <c r="Y19" s="423"/>
      <c r="Z19" s="423"/>
      <c r="AA19" s="423"/>
      <c r="AB19" s="423"/>
      <c r="AC19" s="423"/>
      <c r="AD19" s="423"/>
      <c r="AE19" s="423"/>
      <c r="AF19" s="423"/>
      <c r="AG19" s="423"/>
      <c r="AH19" s="423"/>
      <c r="AI19" s="423"/>
      <c r="AJ19" s="423"/>
      <c r="AK19" s="423"/>
      <c r="AL19" s="423"/>
      <c r="AM19" s="423"/>
      <c r="AN19" s="423"/>
    </row>
    <row r="20" spans="1:40" ht="15">
      <c r="A20" s="382"/>
      <c r="B20" s="19" t="s">
        <v>341</v>
      </c>
      <c r="C20" s="383" t="s">
        <v>342</v>
      </c>
      <c r="D20" s="20">
        <v>5125.447940449097</v>
      </c>
      <c r="E20" s="20">
        <v>5589.437753608091</v>
      </c>
      <c r="F20" s="20">
        <v>6168.477934873613</v>
      </c>
      <c r="G20" s="20">
        <v>6496.392551120911</v>
      </c>
      <c r="H20" s="20">
        <v>7302.005805394753</v>
      </c>
      <c r="I20" s="20">
        <v>7887.879913660163</v>
      </c>
      <c r="J20" s="20">
        <v>8528.988734358842</v>
      </c>
      <c r="K20" s="20">
        <v>9470.186469308373</v>
      </c>
      <c r="L20" s="20">
        <v>10478.084140144405</v>
      </c>
      <c r="M20" s="20">
        <v>11292.503851835265</v>
      </c>
      <c r="N20" s="20">
        <v>12532.151501840759</v>
      </c>
      <c r="O20" s="20">
        <v>13796.385116041554</v>
      </c>
      <c r="P20" s="20">
        <v>15165.331299964038</v>
      </c>
      <c r="Q20" s="20">
        <v>16550.60432917159</v>
      </c>
      <c r="R20" s="20">
        <v>18056.6633283802</v>
      </c>
      <c r="S20" s="20">
        <v>18442.79321295183</v>
      </c>
      <c r="T20" s="20">
        <v>20552.03865926659</v>
      </c>
      <c r="U20" s="384">
        <v>22357.050281046417</v>
      </c>
      <c r="W20" s="423"/>
      <c r="X20" s="423"/>
      <c r="Y20" s="423"/>
      <c r="Z20" s="423"/>
      <c r="AA20" s="423"/>
      <c r="AB20" s="423"/>
      <c r="AC20" s="423"/>
      <c r="AD20" s="423"/>
      <c r="AE20" s="423"/>
      <c r="AF20" s="423"/>
      <c r="AG20" s="423"/>
      <c r="AH20" s="423"/>
      <c r="AI20" s="423"/>
      <c r="AJ20" s="423"/>
      <c r="AK20" s="423"/>
      <c r="AL20" s="423"/>
      <c r="AM20" s="423"/>
      <c r="AN20" s="423"/>
    </row>
    <row r="21" spans="1:40" ht="48" customHeight="1">
      <c r="A21" s="379"/>
      <c r="B21" s="17" t="s">
        <v>343</v>
      </c>
      <c r="C21" s="380" t="s">
        <v>344</v>
      </c>
      <c r="D21" s="18">
        <v>1126.1486351101935</v>
      </c>
      <c r="E21" s="18">
        <v>1250.0935824635023</v>
      </c>
      <c r="F21" s="18">
        <v>1420.1708988355265</v>
      </c>
      <c r="G21" s="18">
        <v>1555.8467813266068</v>
      </c>
      <c r="H21" s="18">
        <v>1637.955400724173</v>
      </c>
      <c r="I21" s="18">
        <v>1785.7643302626543</v>
      </c>
      <c r="J21" s="18">
        <v>1991.6556022186244</v>
      </c>
      <c r="K21" s="18">
        <v>2119.634757180837</v>
      </c>
      <c r="L21" s="18">
        <v>2223.502512771852</v>
      </c>
      <c r="M21" s="18">
        <v>2335.6816014265605</v>
      </c>
      <c r="N21" s="18">
        <v>2500.073088136868</v>
      </c>
      <c r="O21" s="18">
        <v>2917.7457252876743</v>
      </c>
      <c r="P21" s="18">
        <v>3158.753467495834</v>
      </c>
      <c r="Q21" s="18">
        <v>3293.244354357803</v>
      </c>
      <c r="R21" s="18">
        <v>3848.0158314909354</v>
      </c>
      <c r="S21" s="18">
        <v>3510.0113624124215</v>
      </c>
      <c r="T21" s="18">
        <v>4617.008261970037</v>
      </c>
      <c r="U21" s="381">
        <v>7238.592858140108</v>
      </c>
      <c r="W21" s="423"/>
      <c r="X21" s="423"/>
      <c r="Y21" s="423"/>
      <c r="Z21" s="423"/>
      <c r="AA21" s="423"/>
      <c r="AB21" s="423"/>
      <c r="AC21" s="423"/>
      <c r="AD21" s="423"/>
      <c r="AE21" s="423"/>
      <c r="AF21" s="423"/>
      <c r="AG21" s="423"/>
      <c r="AH21" s="423"/>
      <c r="AI21" s="423"/>
      <c r="AJ21" s="423"/>
      <c r="AK21" s="423"/>
      <c r="AL21" s="423"/>
      <c r="AM21" s="423"/>
      <c r="AN21" s="423"/>
    </row>
    <row r="22" spans="1:40" ht="15">
      <c r="A22" s="385" t="s">
        <v>345</v>
      </c>
      <c r="B22" s="382"/>
      <c r="C22" s="386" t="s">
        <v>346</v>
      </c>
      <c r="D22" s="21">
        <v>46404.894765954006</v>
      </c>
      <c r="E22" s="21">
        <v>51899.29591977613</v>
      </c>
      <c r="F22" s="21">
        <v>58370.96901749318</v>
      </c>
      <c r="G22" s="21">
        <v>62198.03216831184</v>
      </c>
      <c r="H22" s="21">
        <v>65434.96041129321</v>
      </c>
      <c r="I22" s="21">
        <v>69350.02130755596</v>
      </c>
      <c r="J22" s="21">
        <v>77571.84537796672</v>
      </c>
      <c r="K22" s="21">
        <v>83770.66990541595</v>
      </c>
      <c r="L22" s="21">
        <v>90183.83621027377</v>
      </c>
      <c r="M22" s="21">
        <v>97245.97010063766</v>
      </c>
      <c r="N22" s="21">
        <v>104903.27584182854</v>
      </c>
      <c r="O22" s="21">
        <v>115263.20619518316</v>
      </c>
      <c r="P22" s="21">
        <v>120465.38828843353</v>
      </c>
      <c r="Q22" s="21">
        <v>128910.36601543092</v>
      </c>
      <c r="R22" s="21">
        <v>139465.2169546897</v>
      </c>
      <c r="S22" s="21">
        <v>135597.0351162539</v>
      </c>
      <c r="T22" s="21">
        <v>161709.47230215344</v>
      </c>
      <c r="U22" s="387">
        <v>191107.81278698347</v>
      </c>
      <c r="W22" s="423"/>
      <c r="X22" s="423"/>
      <c r="Y22" s="423"/>
      <c r="Z22" s="423"/>
      <c r="AA22" s="423"/>
      <c r="AB22" s="423"/>
      <c r="AC22" s="423"/>
      <c r="AD22" s="423"/>
      <c r="AE22" s="423"/>
      <c r="AF22" s="423"/>
      <c r="AG22" s="423"/>
      <c r="AH22" s="423"/>
      <c r="AI22" s="423"/>
      <c r="AJ22" s="423"/>
      <c r="AK22" s="423"/>
      <c r="AL22" s="423"/>
      <c r="AM22" s="423"/>
      <c r="AN22" s="423"/>
    </row>
    <row r="23" spans="1:40" ht="15">
      <c r="A23" s="22" t="s">
        <v>347</v>
      </c>
      <c r="B23" s="23"/>
      <c r="C23" s="388" t="s">
        <v>348</v>
      </c>
      <c r="D23" s="24">
        <v>4601.942228844838</v>
      </c>
      <c r="E23" s="24">
        <v>5385.751797425128</v>
      </c>
      <c r="F23" s="24">
        <v>6142.592927551822</v>
      </c>
      <c r="G23" s="24">
        <v>6226.916650672341</v>
      </c>
      <c r="H23" s="24">
        <v>5873.854562744032</v>
      </c>
      <c r="I23" s="24">
        <v>6631.850113515647</v>
      </c>
      <c r="J23" s="24">
        <v>8006.276695598048</v>
      </c>
      <c r="K23" s="24">
        <v>8547.373771120503</v>
      </c>
      <c r="L23" s="24">
        <v>8389.01233147134</v>
      </c>
      <c r="M23" s="24">
        <v>9572.991220420345</v>
      </c>
      <c r="N23" s="24">
        <v>10542.981141487051</v>
      </c>
      <c r="O23" s="24">
        <v>10758.43787734325</v>
      </c>
      <c r="P23" s="24">
        <v>11903.202365470674</v>
      </c>
      <c r="Q23" s="24">
        <v>12769.714316624691</v>
      </c>
      <c r="R23" s="24">
        <v>14094.231983888652</v>
      </c>
      <c r="S23" s="24">
        <v>12639.074088182995</v>
      </c>
      <c r="T23" s="24">
        <v>16127.052443450317</v>
      </c>
      <c r="U23" s="25">
        <v>21407.144568549986</v>
      </c>
      <c r="W23" s="423"/>
      <c r="X23" s="423"/>
      <c r="Y23" s="423"/>
      <c r="Z23" s="423"/>
      <c r="AA23" s="423"/>
      <c r="AB23" s="423"/>
      <c r="AC23" s="423"/>
      <c r="AD23" s="423"/>
      <c r="AE23" s="423"/>
      <c r="AF23" s="423"/>
      <c r="AG23" s="423"/>
      <c r="AH23" s="423"/>
      <c r="AI23" s="423"/>
      <c r="AJ23" s="423"/>
      <c r="AK23" s="423"/>
      <c r="AL23" s="423"/>
      <c r="AM23" s="423"/>
      <c r="AN23" s="423"/>
    </row>
    <row r="24" spans="1:40" ht="15">
      <c r="A24" s="26" t="s">
        <v>345</v>
      </c>
      <c r="B24" s="27"/>
      <c r="C24" s="28" t="s">
        <v>349</v>
      </c>
      <c r="D24" s="29">
        <v>51006.83699479885</v>
      </c>
      <c r="E24" s="29">
        <v>57285.04771720126</v>
      </c>
      <c r="F24" s="29">
        <v>64513.561945045</v>
      </c>
      <c r="G24" s="29">
        <v>68424.94881898418</v>
      </c>
      <c r="H24" s="29">
        <v>71308.81497403723</v>
      </c>
      <c r="I24" s="29">
        <v>75981.8714210716</v>
      </c>
      <c r="J24" s="29">
        <v>85578.12207356477</v>
      </c>
      <c r="K24" s="29">
        <v>92318.04367653646</v>
      </c>
      <c r="L24" s="29">
        <v>98572.84854174512</v>
      </c>
      <c r="M24" s="29">
        <v>106818.961321058</v>
      </c>
      <c r="N24" s="29">
        <v>115446.25698331559</v>
      </c>
      <c r="O24" s="29">
        <v>126021.64407252641</v>
      </c>
      <c r="P24" s="29">
        <v>132368.59065390422</v>
      </c>
      <c r="Q24" s="29">
        <v>141680.0803320556</v>
      </c>
      <c r="R24" s="29">
        <v>153559.44893857837</v>
      </c>
      <c r="S24" s="418">
        <v>148236.10920443689</v>
      </c>
      <c r="T24" s="418">
        <v>177836.52474560376</v>
      </c>
      <c r="U24" s="419">
        <v>212514.95735553346</v>
      </c>
      <c r="W24" s="423"/>
      <c r="X24" s="423"/>
      <c r="Y24" s="423"/>
      <c r="Z24" s="423"/>
      <c r="AA24" s="423"/>
      <c r="AB24" s="423"/>
      <c r="AC24" s="423"/>
      <c r="AD24" s="423"/>
      <c r="AE24" s="423"/>
      <c r="AF24" s="423"/>
      <c r="AG24" s="423"/>
      <c r="AH24" s="423"/>
      <c r="AI24" s="423"/>
      <c r="AJ24" s="423"/>
      <c r="AK24" s="423"/>
      <c r="AL24" s="423"/>
      <c r="AM24" s="423"/>
      <c r="AN24" s="423"/>
    </row>
    <row r="25" spans="1:40" ht="15">
      <c r="A25" s="386"/>
      <c r="B25" s="31"/>
      <c r="C25" s="390"/>
      <c r="D25" s="390"/>
      <c r="E25" s="390"/>
      <c r="F25" s="390"/>
      <c r="G25" s="390"/>
      <c r="H25" s="390"/>
      <c r="I25" s="390"/>
      <c r="J25" s="390"/>
      <c r="K25" s="390"/>
      <c r="L25" s="390"/>
      <c r="M25" s="391"/>
      <c r="N25" s="391"/>
      <c r="O25" s="391"/>
      <c r="P25" s="391"/>
      <c r="Q25" s="391"/>
      <c r="R25" s="391"/>
      <c r="S25" s="391"/>
      <c r="T25" s="391"/>
      <c r="U25" s="391"/>
      <c r="W25" s="423"/>
      <c r="X25" s="423"/>
      <c r="Y25" s="423"/>
      <c r="Z25" s="423"/>
      <c r="AA25" s="423"/>
      <c r="AB25" s="423"/>
      <c r="AC25" s="423"/>
      <c r="AD25" s="423"/>
      <c r="AE25" s="423"/>
      <c r="AF25" s="423"/>
      <c r="AG25" s="423"/>
      <c r="AH25" s="423"/>
      <c r="AI25" s="423"/>
      <c r="AJ25" s="423"/>
      <c r="AK25" s="423"/>
      <c r="AL25" s="423"/>
      <c r="AM25" s="423"/>
      <c r="AN25" s="423"/>
    </row>
    <row r="26" spans="1:40" ht="14.45" customHeight="1">
      <c r="A26" s="392" t="s">
        <v>515</v>
      </c>
      <c r="B26" s="393"/>
      <c r="C26" s="393"/>
      <c r="D26" s="394"/>
      <c r="E26" s="394"/>
      <c r="F26" s="394"/>
      <c r="G26" s="394"/>
      <c r="H26" s="394"/>
      <c r="I26" s="394"/>
      <c r="J26" s="394"/>
      <c r="K26" s="394"/>
      <c r="L26" s="394"/>
      <c r="M26" s="394"/>
      <c r="N26" s="394"/>
      <c r="O26" s="394"/>
      <c r="P26" s="394"/>
      <c r="Q26" s="394"/>
      <c r="R26" s="394"/>
      <c r="S26" s="394"/>
      <c r="T26" s="394"/>
      <c r="U26" s="395"/>
      <c r="W26" s="423"/>
      <c r="X26" s="423"/>
      <c r="Y26" s="423"/>
      <c r="Z26" s="423"/>
      <c r="AA26" s="423"/>
      <c r="AB26" s="423"/>
      <c r="AC26" s="423"/>
      <c r="AD26" s="423"/>
      <c r="AE26" s="423"/>
      <c r="AF26" s="423"/>
      <c r="AG26" s="423"/>
      <c r="AH26" s="423"/>
      <c r="AI26" s="423"/>
      <c r="AJ26" s="423"/>
      <c r="AK26" s="423"/>
      <c r="AL26" s="423"/>
      <c r="AM26" s="423"/>
      <c r="AN26" s="423"/>
    </row>
    <row r="27" spans="1:40" ht="15">
      <c r="A27" s="396" t="s">
        <v>516</v>
      </c>
      <c r="B27" s="31"/>
      <c r="C27" s="31"/>
      <c r="D27" s="397"/>
      <c r="E27" s="397"/>
      <c r="F27" s="397"/>
      <c r="G27" s="397"/>
      <c r="H27" s="397"/>
      <c r="I27" s="397"/>
      <c r="J27" s="397"/>
      <c r="K27" s="397"/>
      <c r="L27" s="397"/>
      <c r="M27" s="397"/>
      <c r="N27" s="397"/>
      <c r="O27" s="397"/>
      <c r="P27" s="397"/>
      <c r="Q27" s="397"/>
      <c r="R27" s="397"/>
      <c r="S27" s="397"/>
      <c r="T27" s="397"/>
      <c r="U27" s="398"/>
      <c r="W27" s="423"/>
      <c r="X27" s="423"/>
      <c r="Y27" s="423"/>
      <c r="Z27" s="423"/>
      <c r="AA27" s="423"/>
      <c r="AB27" s="423"/>
      <c r="AC27" s="423"/>
      <c r="AD27" s="423"/>
      <c r="AE27" s="423"/>
      <c r="AF27" s="423"/>
      <c r="AG27" s="423"/>
      <c r="AH27" s="423"/>
      <c r="AI27" s="423"/>
      <c r="AJ27" s="423"/>
      <c r="AK27" s="423"/>
      <c r="AL27" s="423"/>
      <c r="AM27" s="423"/>
      <c r="AN27" s="423"/>
    </row>
    <row r="28" spans="1:40" ht="14.45" customHeight="1">
      <c r="A28" s="399" t="s">
        <v>517</v>
      </c>
      <c r="B28" s="31"/>
      <c r="C28" s="31"/>
      <c r="D28" s="397"/>
      <c r="E28" s="397"/>
      <c r="F28" s="397"/>
      <c r="G28" s="397"/>
      <c r="H28" s="397"/>
      <c r="I28" s="397"/>
      <c r="J28" s="397"/>
      <c r="K28" s="397"/>
      <c r="L28" s="397"/>
      <c r="M28" s="397"/>
      <c r="N28" s="397"/>
      <c r="O28" s="397"/>
      <c r="P28" s="397"/>
      <c r="Q28" s="397"/>
      <c r="R28" s="397"/>
      <c r="S28" s="397"/>
      <c r="T28" s="397"/>
      <c r="U28" s="398"/>
      <c r="W28" s="423"/>
      <c r="X28" s="423"/>
      <c r="Y28" s="423"/>
      <c r="Z28" s="423"/>
      <c r="AA28" s="423"/>
      <c r="AB28" s="423"/>
      <c r="AC28" s="423"/>
      <c r="AD28" s="423"/>
      <c r="AE28" s="423"/>
      <c r="AF28" s="423"/>
      <c r="AG28" s="423"/>
      <c r="AH28" s="423"/>
      <c r="AI28" s="423"/>
      <c r="AJ28" s="423"/>
      <c r="AK28" s="423"/>
      <c r="AL28" s="423"/>
      <c r="AM28" s="423"/>
      <c r="AN28" s="423"/>
    </row>
    <row r="29" spans="1:40" ht="15">
      <c r="A29" s="400" t="s">
        <v>518</v>
      </c>
      <c r="B29" s="401"/>
      <c r="C29" s="401"/>
      <c r="D29" s="402"/>
      <c r="E29" s="402"/>
      <c r="F29" s="402"/>
      <c r="G29" s="402"/>
      <c r="H29" s="402"/>
      <c r="I29" s="402"/>
      <c r="J29" s="402"/>
      <c r="K29" s="402"/>
      <c r="L29" s="402"/>
      <c r="M29" s="402"/>
      <c r="N29" s="402"/>
      <c r="O29" s="402"/>
      <c r="P29" s="402"/>
      <c r="Q29" s="402"/>
      <c r="R29" s="402"/>
      <c r="S29" s="402"/>
      <c r="T29" s="402"/>
      <c r="U29" s="403"/>
      <c r="W29" s="423"/>
      <c r="X29" s="423"/>
      <c r="Y29" s="423"/>
      <c r="Z29" s="423"/>
      <c r="AA29" s="423"/>
      <c r="AB29" s="423"/>
      <c r="AC29" s="423"/>
      <c r="AD29" s="423"/>
      <c r="AE29" s="423"/>
      <c r="AF29" s="423"/>
      <c r="AG29" s="423"/>
      <c r="AH29" s="423"/>
      <c r="AI29" s="423"/>
      <c r="AJ29" s="423"/>
      <c r="AK29" s="423"/>
      <c r="AL29" s="423"/>
      <c r="AM29" s="423"/>
      <c r="AN29" s="423"/>
    </row>
    <row r="30" spans="23:40" ht="15">
      <c r="W30" s="423"/>
      <c r="X30" s="423"/>
      <c r="Y30" s="423"/>
      <c r="Z30" s="423"/>
      <c r="AA30" s="423"/>
      <c r="AB30" s="423"/>
      <c r="AC30" s="423"/>
      <c r="AD30" s="423"/>
      <c r="AE30" s="423"/>
      <c r="AF30" s="423"/>
      <c r="AG30" s="423"/>
      <c r="AH30" s="423"/>
      <c r="AI30" s="423"/>
      <c r="AJ30" s="423"/>
      <c r="AK30" s="423"/>
      <c r="AL30" s="423"/>
      <c r="AM30" s="423"/>
      <c r="AN30" s="423"/>
    </row>
    <row r="31" spans="1:40" ht="14.45" customHeight="1">
      <c r="A31" s="477" t="s">
        <v>320</v>
      </c>
      <c r="B31" s="477"/>
      <c r="C31" s="477"/>
      <c r="D31" s="477"/>
      <c r="E31" s="477"/>
      <c r="F31" s="477"/>
      <c r="G31" s="477"/>
      <c r="H31" s="477"/>
      <c r="I31" s="477"/>
      <c r="J31" s="477"/>
      <c r="K31" s="477"/>
      <c r="L31" s="477"/>
      <c r="M31" s="477"/>
      <c r="N31" s="477"/>
      <c r="O31" s="477"/>
      <c r="P31" s="477"/>
      <c r="Q31" s="477"/>
      <c r="R31" s="477"/>
      <c r="S31" s="477"/>
      <c r="T31" s="477"/>
      <c r="U31" s="477"/>
      <c r="W31" s="423"/>
      <c r="X31" s="423"/>
      <c r="Y31" s="423"/>
      <c r="Z31" s="423"/>
      <c r="AA31" s="423"/>
      <c r="AB31" s="423"/>
      <c r="AC31" s="423"/>
      <c r="AD31" s="423"/>
      <c r="AE31" s="423"/>
      <c r="AF31" s="423"/>
      <c r="AG31" s="423"/>
      <c r="AH31" s="423"/>
      <c r="AI31" s="423"/>
      <c r="AJ31" s="423"/>
      <c r="AK31" s="423"/>
      <c r="AL31" s="423"/>
      <c r="AM31" s="423"/>
      <c r="AN31" s="423"/>
    </row>
    <row r="32" spans="1:40" ht="14.45" customHeight="1">
      <c r="A32" s="477"/>
      <c r="B32" s="477"/>
      <c r="C32" s="477"/>
      <c r="D32" s="477"/>
      <c r="E32" s="477"/>
      <c r="F32" s="477"/>
      <c r="G32" s="477"/>
      <c r="H32" s="477"/>
      <c r="I32" s="477"/>
      <c r="J32" s="477"/>
      <c r="K32" s="477"/>
      <c r="L32" s="477"/>
      <c r="M32" s="477"/>
      <c r="N32" s="477"/>
      <c r="O32" s="477"/>
      <c r="P32" s="477"/>
      <c r="Q32" s="477"/>
      <c r="R32" s="477"/>
      <c r="S32" s="477"/>
      <c r="T32" s="477"/>
      <c r="U32" s="477"/>
      <c r="W32" s="423"/>
      <c r="X32" s="423"/>
      <c r="Y32" s="423"/>
      <c r="Z32" s="423"/>
      <c r="AA32" s="423"/>
      <c r="AB32" s="423"/>
      <c r="AC32" s="423"/>
      <c r="AD32" s="423"/>
      <c r="AE32" s="423"/>
      <c r="AF32" s="423"/>
      <c r="AG32" s="423"/>
      <c r="AH32" s="423"/>
      <c r="AI32" s="423"/>
      <c r="AJ32" s="423"/>
      <c r="AK32" s="423"/>
      <c r="AL32" s="423"/>
      <c r="AM32" s="423"/>
      <c r="AN32" s="423"/>
    </row>
    <row r="33" spans="1:40" ht="14.45" customHeight="1">
      <c r="A33" s="478" t="s">
        <v>519</v>
      </c>
      <c r="B33" s="478"/>
      <c r="C33" s="478"/>
      <c r="D33" s="478"/>
      <c r="E33" s="478"/>
      <c r="F33" s="478"/>
      <c r="G33" s="478"/>
      <c r="H33" s="478"/>
      <c r="I33" s="478"/>
      <c r="J33" s="478"/>
      <c r="K33" s="478"/>
      <c r="L33" s="478"/>
      <c r="M33" s="478"/>
      <c r="N33" s="478"/>
      <c r="O33" s="478"/>
      <c r="P33" s="478"/>
      <c r="Q33" s="478"/>
      <c r="R33" s="478"/>
      <c r="S33" s="478"/>
      <c r="T33" s="478"/>
      <c r="U33" s="478"/>
      <c r="W33" s="423"/>
      <c r="X33" s="423"/>
      <c r="Y33" s="423"/>
      <c r="Z33" s="423"/>
      <c r="AA33" s="423"/>
      <c r="AB33" s="423"/>
      <c r="AC33" s="423"/>
      <c r="AD33" s="423"/>
      <c r="AE33" s="423"/>
      <c r="AF33" s="423"/>
      <c r="AG33" s="423"/>
      <c r="AH33" s="423"/>
      <c r="AI33" s="423"/>
      <c r="AJ33" s="423"/>
      <c r="AK33" s="423"/>
      <c r="AL33" s="423"/>
      <c r="AM33" s="423"/>
      <c r="AN33" s="423"/>
    </row>
    <row r="34" spans="1:40" ht="15">
      <c r="A34" s="478"/>
      <c r="B34" s="478"/>
      <c r="C34" s="478"/>
      <c r="D34" s="478"/>
      <c r="E34" s="478"/>
      <c r="F34" s="478"/>
      <c r="G34" s="478"/>
      <c r="H34" s="478"/>
      <c r="I34" s="478"/>
      <c r="J34" s="478"/>
      <c r="K34" s="478"/>
      <c r="L34" s="478"/>
      <c r="M34" s="478"/>
      <c r="N34" s="478"/>
      <c r="O34" s="478"/>
      <c r="P34" s="478"/>
      <c r="Q34" s="478"/>
      <c r="R34" s="478"/>
      <c r="S34" s="478"/>
      <c r="T34" s="478"/>
      <c r="U34" s="478"/>
      <c r="W34" s="423"/>
      <c r="X34" s="423"/>
      <c r="Y34" s="423"/>
      <c r="Z34" s="423"/>
      <c r="AA34" s="423"/>
      <c r="AB34" s="423"/>
      <c r="AC34" s="423"/>
      <c r="AD34" s="423"/>
      <c r="AE34" s="423"/>
      <c r="AF34" s="423"/>
      <c r="AG34" s="423"/>
      <c r="AH34" s="423"/>
      <c r="AI34" s="423"/>
      <c r="AJ34" s="423"/>
      <c r="AK34" s="423"/>
      <c r="AL34" s="423"/>
      <c r="AM34" s="423"/>
      <c r="AN34" s="423"/>
    </row>
    <row r="35" spans="1:40" ht="15">
      <c r="A35" s="478"/>
      <c r="B35" s="478"/>
      <c r="C35" s="478"/>
      <c r="D35" s="478"/>
      <c r="E35" s="478"/>
      <c r="F35" s="478"/>
      <c r="G35" s="478"/>
      <c r="H35" s="478"/>
      <c r="I35" s="478"/>
      <c r="J35" s="478"/>
      <c r="K35" s="478"/>
      <c r="L35" s="478"/>
      <c r="M35" s="478"/>
      <c r="N35" s="478"/>
      <c r="O35" s="478"/>
      <c r="P35" s="478"/>
      <c r="Q35" s="478"/>
      <c r="R35" s="478"/>
      <c r="S35" s="478"/>
      <c r="T35" s="478"/>
      <c r="U35" s="478"/>
      <c r="W35" s="423"/>
      <c r="X35" s="423"/>
      <c r="Y35" s="423"/>
      <c r="Z35" s="423"/>
      <c r="AA35" s="423"/>
      <c r="AB35" s="423"/>
      <c r="AC35" s="423"/>
      <c r="AD35" s="423"/>
      <c r="AE35" s="423"/>
      <c r="AF35" s="423"/>
      <c r="AG35" s="423"/>
      <c r="AH35" s="423"/>
      <c r="AI35" s="423"/>
      <c r="AJ35" s="423"/>
      <c r="AK35" s="423"/>
      <c r="AL35" s="423"/>
      <c r="AM35" s="423"/>
      <c r="AN35" s="423"/>
    </row>
    <row r="36" spans="1:40" ht="15">
      <c r="A36" s="478"/>
      <c r="B36" s="478"/>
      <c r="C36" s="478"/>
      <c r="D36" s="478"/>
      <c r="E36" s="478"/>
      <c r="F36" s="478"/>
      <c r="G36" s="478"/>
      <c r="H36" s="478"/>
      <c r="I36" s="478"/>
      <c r="J36" s="478"/>
      <c r="K36" s="478"/>
      <c r="L36" s="478"/>
      <c r="M36" s="478"/>
      <c r="N36" s="478"/>
      <c r="O36" s="478"/>
      <c r="P36" s="478"/>
      <c r="Q36" s="478"/>
      <c r="R36" s="478"/>
      <c r="S36" s="478"/>
      <c r="T36" s="478"/>
      <c r="U36" s="478"/>
      <c r="W36" s="423"/>
      <c r="X36" s="423"/>
      <c r="Y36" s="423"/>
      <c r="Z36" s="423"/>
      <c r="AA36" s="423"/>
      <c r="AB36" s="423"/>
      <c r="AC36" s="423"/>
      <c r="AD36" s="423"/>
      <c r="AE36" s="423"/>
      <c r="AF36" s="423"/>
      <c r="AG36" s="423"/>
      <c r="AH36" s="423"/>
      <c r="AI36" s="423"/>
      <c r="AJ36" s="423"/>
      <c r="AK36" s="423"/>
      <c r="AL36" s="423"/>
      <c r="AM36" s="423"/>
      <c r="AN36" s="423"/>
    </row>
    <row r="37" spans="1:40" ht="15">
      <c r="A37" s="371"/>
      <c r="B37" s="13"/>
      <c r="C37" s="13"/>
      <c r="D37" s="13"/>
      <c r="E37" s="13"/>
      <c r="F37" s="13"/>
      <c r="G37" s="13"/>
      <c r="H37" s="13"/>
      <c r="I37" s="13"/>
      <c r="J37" s="13"/>
      <c r="K37" s="13"/>
      <c r="L37" s="13"/>
      <c r="M37" s="13"/>
      <c r="N37" s="13"/>
      <c r="O37" s="14"/>
      <c r="P37" s="14"/>
      <c r="Q37" s="14"/>
      <c r="R37" s="14"/>
      <c r="S37" s="14"/>
      <c r="T37" s="14"/>
      <c r="U37" s="14"/>
      <c r="W37" s="423"/>
      <c r="X37" s="423"/>
      <c r="Y37" s="423"/>
      <c r="Z37" s="423"/>
      <c r="AA37" s="423"/>
      <c r="AB37" s="423"/>
      <c r="AC37" s="423"/>
      <c r="AD37" s="423"/>
      <c r="AE37" s="423"/>
      <c r="AF37" s="423"/>
      <c r="AG37" s="423"/>
      <c r="AH37" s="423"/>
      <c r="AI37" s="423"/>
      <c r="AJ37" s="423"/>
      <c r="AK37" s="423"/>
      <c r="AL37" s="423"/>
      <c r="AM37" s="423"/>
      <c r="AN37" s="423"/>
    </row>
    <row r="38" spans="1:40" ht="60">
      <c r="A38" s="404" t="s">
        <v>350</v>
      </c>
      <c r="B38" s="30" t="s">
        <v>322</v>
      </c>
      <c r="C38" s="373" t="s">
        <v>323</v>
      </c>
      <c r="D38" s="374">
        <v>2005</v>
      </c>
      <c r="E38" s="374">
        <v>2006</v>
      </c>
      <c r="F38" s="374">
        <v>2007</v>
      </c>
      <c r="G38" s="374">
        <v>2008</v>
      </c>
      <c r="H38" s="374">
        <v>2009</v>
      </c>
      <c r="I38" s="374">
        <v>2010</v>
      </c>
      <c r="J38" s="374">
        <v>2011</v>
      </c>
      <c r="K38" s="374">
        <v>2012</v>
      </c>
      <c r="L38" s="374">
        <v>2013</v>
      </c>
      <c r="M38" s="374">
        <v>2014</v>
      </c>
      <c r="N38" s="374">
        <v>2015</v>
      </c>
      <c r="O38" s="374">
        <v>2016</v>
      </c>
      <c r="P38" s="374">
        <v>2017</v>
      </c>
      <c r="Q38" s="374">
        <v>2018</v>
      </c>
      <c r="R38" s="373">
        <v>2019</v>
      </c>
      <c r="S38" s="374" t="s">
        <v>512</v>
      </c>
      <c r="T38" s="374" t="s">
        <v>513</v>
      </c>
      <c r="U38" s="405" t="s">
        <v>520</v>
      </c>
      <c r="W38" s="423"/>
      <c r="X38" s="423"/>
      <c r="Y38" s="423"/>
      <c r="Z38" s="423"/>
      <c r="AA38" s="423"/>
      <c r="AB38" s="423"/>
      <c r="AC38" s="423"/>
      <c r="AD38" s="423"/>
      <c r="AE38" s="423"/>
      <c r="AF38" s="423"/>
      <c r="AG38" s="423"/>
      <c r="AH38" s="423"/>
      <c r="AI38" s="423"/>
      <c r="AJ38" s="423"/>
      <c r="AK38" s="423"/>
      <c r="AL38" s="423"/>
      <c r="AM38" s="423"/>
      <c r="AN38" s="423"/>
    </row>
    <row r="39" spans="1:40" ht="15">
      <c r="A39" s="406"/>
      <c r="B39" s="15" t="s">
        <v>324</v>
      </c>
      <c r="C39" s="377" t="s">
        <v>325</v>
      </c>
      <c r="D39" s="16">
        <v>4856.136524717363</v>
      </c>
      <c r="E39" s="16">
        <v>4883.9813442398245</v>
      </c>
      <c r="F39" s="16">
        <v>5266.847612673676</v>
      </c>
      <c r="G39" s="16">
        <v>5106.7399004195195</v>
      </c>
      <c r="H39" s="16">
        <v>4981.438212568441</v>
      </c>
      <c r="I39" s="16">
        <v>5049.658020398472</v>
      </c>
      <c r="J39" s="16">
        <v>5106.7399004195195</v>
      </c>
      <c r="K39" s="16">
        <v>5368.481203930662</v>
      </c>
      <c r="L39" s="16">
        <v>5733.248339674913</v>
      </c>
      <c r="M39" s="16">
        <v>5756.916436269005</v>
      </c>
      <c r="N39" s="16">
        <v>6153.06232861666</v>
      </c>
      <c r="O39" s="16">
        <v>6362.50322993922</v>
      </c>
      <c r="P39" s="16">
        <v>6567.335261122642</v>
      </c>
      <c r="Q39" s="16">
        <v>6677.5499606925805</v>
      </c>
      <c r="R39" s="16">
        <v>6897.452257135109</v>
      </c>
      <c r="S39" s="420">
        <v>7034.3515207003375</v>
      </c>
      <c r="T39" s="16">
        <v>7455.149888953796</v>
      </c>
      <c r="U39" s="378">
        <v>7172.309441002517</v>
      </c>
      <c r="W39" s="423"/>
      <c r="X39" s="423"/>
      <c r="Y39" s="423"/>
      <c r="Z39" s="423"/>
      <c r="AA39" s="423"/>
      <c r="AB39" s="423"/>
      <c r="AC39" s="423"/>
      <c r="AD39" s="423"/>
      <c r="AE39" s="423"/>
      <c r="AF39" s="423"/>
      <c r="AG39" s="423"/>
      <c r="AH39" s="423"/>
      <c r="AI39" s="423"/>
      <c r="AJ39" s="423"/>
      <c r="AK39" s="423"/>
      <c r="AL39" s="423"/>
      <c r="AM39" s="423"/>
      <c r="AN39" s="423"/>
    </row>
    <row r="40" spans="1:40" ht="15">
      <c r="A40" s="407"/>
      <c r="B40" s="17" t="s">
        <v>326</v>
      </c>
      <c r="C40" s="380" t="s">
        <v>327</v>
      </c>
      <c r="D40" s="18">
        <v>2628.168153413493</v>
      </c>
      <c r="E40" s="18">
        <v>2708.128433501334</v>
      </c>
      <c r="F40" s="18">
        <v>2114.7389865336754</v>
      </c>
      <c r="G40" s="18">
        <v>2434.580106885037</v>
      </c>
      <c r="H40" s="18">
        <v>2451.4138500614245</v>
      </c>
      <c r="I40" s="18">
        <v>2001.1112200930597</v>
      </c>
      <c r="J40" s="18">
        <v>2158.927562371692</v>
      </c>
      <c r="K40" s="18">
        <v>2628.1681534134927</v>
      </c>
      <c r="L40" s="18">
        <v>2756.525445133447</v>
      </c>
      <c r="M40" s="18">
        <v>2785.984495692125</v>
      </c>
      <c r="N40" s="18">
        <v>2430.0514517960805</v>
      </c>
      <c r="O40" s="18">
        <v>2593.121221297406</v>
      </c>
      <c r="P40" s="18">
        <v>2186.5367267589627</v>
      </c>
      <c r="Q40" s="18">
        <v>2200.335305030559</v>
      </c>
      <c r="R40" s="18">
        <v>2187.8527619593683</v>
      </c>
      <c r="S40" s="421">
        <v>2605.4572004804145</v>
      </c>
      <c r="T40" s="18">
        <v>2980.550417686135</v>
      </c>
      <c r="U40" s="381">
        <v>3251.2914175969813</v>
      </c>
      <c r="W40" s="423"/>
      <c r="X40" s="423"/>
      <c r="Y40" s="423"/>
      <c r="Z40" s="423"/>
      <c r="AA40" s="423"/>
      <c r="AB40" s="423"/>
      <c r="AC40" s="423"/>
      <c r="AD40" s="423"/>
      <c r="AE40" s="423"/>
      <c r="AF40" s="423"/>
      <c r="AG40" s="423"/>
      <c r="AH40" s="423"/>
      <c r="AI40" s="423"/>
      <c r="AJ40" s="423"/>
      <c r="AK40" s="423"/>
      <c r="AL40" s="423"/>
      <c r="AM40" s="423"/>
      <c r="AN40" s="423"/>
    </row>
    <row r="41" spans="1:40" ht="15">
      <c r="A41" s="408"/>
      <c r="B41" s="19" t="s">
        <v>328</v>
      </c>
      <c r="C41" s="383" t="s">
        <v>329</v>
      </c>
      <c r="D41" s="20">
        <v>15897.905503041073</v>
      </c>
      <c r="E41" s="20">
        <v>16638.758393149783</v>
      </c>
      <c r="F41" s="20">
        <v>18145.648974164105</v>
      </c>
      <c r="G41" s="20">
        <v>17404.796084055393</v>
      </c>
      <c r="H41" s="20">
        <v>16317.652182989348</v>
      </c>
      <c r="I41" s="20">
        <v>17465.65935264789</v>
      </c>
      <c r="J41" s="20">
        <v>19098.473937646697</v>
      </c>
      <c r="K41" s="20">
        <v>19386.000413411268</v>
      </c>
      <c r="L41" s="20">
        <v>19100.572671046437</v>
      </c>
      <c r="M41" s="20">
        <v>19646.2433549792</v>
      </c>
      <c r="N41" s="20">
        <v>19852.649523508673</v>
      </c>
      <c r="O41" s="20">
        <v>20435.038701652105</v>
      </c>
      <c r="P41" s="20">
        <v>19966.801305303514</v>
      </c>
      <c r="Q41" s="20">
        <v>20196.507781624732</v>
      </c>
      <c r="R41" s="20">
        <v>20460.327130068847</v>
      </c>
      <c r="S41" s="422">
        <v>18098.016735487035</v>
      </c>
      <c r="T41" s="20">
        <v>21378.818326389126</v>
      </c>
      <c r="U41" s="384">
        <v>23857.32547677793</v>
      </c>
      <c r="W41" s="423"/>
      <c r="X41" s="423"/>
      <c r="Y41" s="423"/>
      <c r="Z41" s="423"/>
      <c r="AA41" s="423"/>
      <c r="AB41" s="423"/>
      <c r="AC41" s="423"/>
      <c r="AD41" s="423"/>
      <c r="AE41" s="423"/>
      <c r="AF41" s="423"/>
      <c r="AG41" s="423"/>
      <c r="AH41" s="423"/>
      <c r="AI41" s="423"/>
      <c r="AJ41" s="423"/>
      <c r="AK41" s="423"/>
      <c r="AL41" s="423"/>
      <c r="AM41" s="423"/>
      <c r="AN41" s="423"/>
    </row>
    <row r="42" spans="1:40" ht="43.9" customHeight="1">
      <c r="A42" s="407"/>
      <c r="B42" s="17" t="s">
        <v>330</v>
      </c>
      <c r="C42" s="380" t="s">
        <v>331</v>
      </c>
      <c r="D42" s="18">
        <v>4025.221331634296</v>
      </c>
      <c r="E42" s="18">
        <v>4212.894836466182</v>
      </c>
      <c r="F42" s="18">
        <v>4576.230741820713</v>
      </c>
      <c r="G42" s="18">
        <v>4552.208533202232</v>
      </c>
      <c r="H42" s="18">
        <v>4522.180772429129</v>
      </c>
      <c r="I42" s="18">
        <v>4711.35566529967</v>
      </c>
      <c r="J42" s="18">
        <v>5002.6249447987575</v>
      </c>
      <c r="K42" s="18">
        <v>5160.270688857542</v>
      </c>
      <c r="L42" s="18">
        <v>5062.680466344961</v>
      </c>
      <c r="M42" s="18">
        <v>4921.549990711383</v>
      </c>
      <c r="N42" s="18">
        <v>4920.493276446913</v>
      </c>
      <c r="O42" s="18">
        <v>4960.23149465399</v>
      </c>
      <c r="P42" s="18">
        <v>5129.564290565169</v>
      </c>
      <c r="Q42" s="18">
        <v>5288.699008380693</v>
      </c>
      <c r="R42" s="18">
        <v>5371.19514554807</v>
      </c>
      <c r="S42" s="421">
        <v>5251.50558982867</v>
      </c>
      <c r="T42" s="18">
        <v>5624.09924520068</v>
      </c>
      <c r="U42" s="381">
        <v>5939.471861161627</v>
      </c>
      <c r="W42" s="423"/>
      <c r="X42" s="423"/>
      <c r="Y42" s="423"/>
      <c r="Z42" s="423"/>
      <c r="AA42" s="423"/>
      <c r="AB42" s="423"/>
      <c r="AC42" s="423"/>
      <c r="AD42" s="423"/>
      <c r="AE42" s="423"/>
      <c r="AF42" s="423"/>
      <c r="AG42" s="423"/>
      <c r="AH42" s="423"/>
      <c r="AI42" s="423"/>
      <c r="AJ42" s="423"/>
      <c r="AK42" s="423"/>
      <c r="AL42" s="423"/>
      <c r="AM42" s="423"/>
      <c r="AN42" s="423"/>
    </row>
    <row r="43" spans="1:40" ht="15">
      <c r="A43" s="408"/>
      <c r="B43" s="19" t="s">
        <v>332</v>
      </c>
      <c r="C43" s="383" t="s">
        <v>11</v>
      </c>
      <c r="D43" s="20">
        <v>3764.4112478190063</v>
      </c>
      <c r="E43" s="20">
        <v>4412.783194146158</v>
      </c>
      <c r="F43" s="20">
        <v>4340.238081270392</v>
      </c>
      <c r="G43" s="20">
        <v>4702.963645649219</v>
      </c>
      <c r="H43" s="20">
        <v>4815.181867128918</v>
      </c>
      <c r="I43" s="20">
        <v>4352.706772545915</v>
      </c>
      <c r="J43" s="20">
        <v>5020.348514480692</v>
      </c>
      <c r="K43" s="20">
        <v>4921.7325016651985</v>
      </c>
      <c r="L43" s="20">
        <v>5748.066678015713</v>
      </c>
      <c r="M43" s="20">
        <v>7379.198200331747</v>
      </c>
      <c r="N43" s="20">
        <v>8573.386269771974</v>
      </c>
      <c r="O43" s="20">
        <v>9041.300928348768</v>
      </c>
      <c r="P43" s="20">
        <v>9676.77922913284</v>
      </c>
      <c r="Q43" s="20">
        <v>10345.762322145165</v>
      </c>
      <c r="R43" s="20">
        <v>10188.887812802112</v>
      </c>
      <c r="S43" s="422">
        <v>6806.873939197523</v>
      </c>
      <c r="T43" s="20">
        <v>7929.359437506659</v>
      </c>
      <c r="U43" s="384">
        <v>6185.516935109926</v>
      </c>
      <c r="W43" s="423"/>
      <c r="X43" s="423"/>
      <c r="Y43" s="423"/>
      <c r="Z43" s="423"/>
      <c r="AA43" s="423"/>
      <c r="AB43" s="423"/>
      <c r="AC43" s="423"/>
      <c r="AD43" s="423"/>
      <c r="AE43" s="423"/>
      <c r="AF43" s="423"/>
      <c r="AG43" s="423"/>
      <c r="AH43" s="423"/>
      <c r="AI43" s="423"/>
      <c r="AJ43" s="423"/>
      <c r="AK43" s="423"/>
      <c r="AL43" s="423"/>
      <c r="AM43" s="423"/>
      <c r="AN43" s="423"/>
    </row>
    <row r="44" spans="1:40" ht="15">
      <c r="A44" s="407"/>
      <c r="B44" s="17" t="s">
        <v>333</v>
      </c>
      <c r="C44" s="380" t="s">
        <v>334</v>
      </c>
      <c r="D44" s="18">
        <v>11398.07177325355</v>
      </c>
      <c r="E44" s="18">
        <v>12484.316673623889</v>
      </c>
      <c r="F44" s="18">
        <v>14027.408714061476</v>
      </c>
      <c r="G44" s="18">
        <v>14350.638576682573</v>
      </c>
      <c r="H44" s="18">
        <v>14215.344318783571</v>
      </c>
      <c r="I44" s="18">
        <v>15087.599595565185</v>
      </c>
      <c r="J44" s="18">
        <v>16211.402650512606</v>
      </c>
      <c r="K44" s="18">
        <v>16660.223043788257</v>
      </c>
      <c r="L44" s="18">
        <v>17259.794381858283</v>
      </c>
      <c r="M44" s="18">
        <v>18197.853928412635</v>
      </c>
      <c r="N44" s="18">
        <v>18733.951378250913</v>
      </c>
      <c r="O44" s="18">
        <v>19466.336991891243</v>
      </c>
      <c r="P44" s="18">
        <v>19714.44504378715</v>
      </c>
      <c r="Q44" s="18">
        <v>20217.535150336647</v>
      </c>
      <c r="R44" s="18">
        <v>21038.06745434805</v>
      </c>
      <c r="S44" s="421">
        <v>18507.485379662503</v>
      </c>
      <c r="T44" s="18">
        <v>23012.570875891033</v>
      </c>
      <c r="U44" s="381">
        <v>25448.620283899432</v>
      </c>
      <c r="W44" s="423"/>
      <c r="X44" s="423"/>
      <c r="Y44" s="423"/>
      <c r="Z44" s="423"/>
      <c r="AA44" s="423"/>
      <c r="AB44" s="423"/>
      <c r="AC44" s="423"/>
      <c r="AD44" s="423"/>
      <c r="AE44" s="423"/>
      <c r="AF44" s="423"/>
      <c r="AG44" s="423"/>
      <c r="AH44" s="423"/>
      <c r="AI44" s="423"/>
      <c r="AJ44" s="423"/>
      <c r="AK44" s="423"/>
      <c r="AL44" s="423"/>
      <c r="AM44" s="423"/>
      <c r="AN44" s="423"/>
    </row>
    <row r="45" spans="1:40" ht="15">
      <c r="A45" s="408"/>
      <c r="B45" s="19" t="s">
        <v>335</v>
      </c>
      <c r="C45" s="383" t="s">
        <v>336</v>
      </c>
      <c r="D45" s="20">
        <v>1780.4744124910803</v>
      </c>
      <c r="E45" s="20">
        <v>2032.5887479836365</v>
      </c>
      <c r="F45" s="20">
        <v>2314.541814599216</v>
      </c>
      <c r="G45" s="20">
        <v>2504.555983981725</v>
      </c>
      <c r="H45" s="20">
        <v>2489.1933281320685</v>
      </c>
      <c r="I45" s="20">
        <v>2727.3594122688733</v>
      </c>
      <c r="J45" s="20">
        <v>2915.4322124957266</v>
      </c>
      <c r="K45" s="20">
        <v>3023.6960500634614</v>
      </c>
      <c r="L45" s="20">
        <v>3117.1267742108876</v>
      </c>
      <c r="M45" s="20">
        <v>3277.3779163790905</v>
      </c>
      <c r="N45" s="20">
        <v>3382.924851687842</v>
      </c>
      <c r="O45" s="20">
        <v>3405.798656316123</v>
      </c>
      <c r="P45" s="20">
        <v>3378.945248328479</v>
      </c>
      <c r="Q45" s="20">
        <v>3582.195171146555</v>
      </c>
      <c r="R45" s="20">
        <v>3618.77869536011</v>
      </c>
      <c r="S45" s="422">
        <v>3614.6543169240263</v>
      </c>
      <c r="T45" s="20">
        <v>3965.9456537037922</v>
      </c>
      <c r="U45" s="384">
        <v>4513.291717384253</v>
      </c>
      <c r="W45" s="423"/>
      <c r="X45" s="423"/>
      <c r="Y45" s="423"/>
      <c r="Z45" s="423"/>
      <c r="AA45" s="423"/>
      <c r="AB45" s="423"/>
      <c r="AC45" s="423"/>
      <c r="AD45" s="423"/>
      <c r="AE45" s="423"/>
      <c r="AF45" s="423"/>
      <c r="AG45" s="423"/>
      <c r="AH45" s="423"/>
      <c r="AI45" s="423"/>
      <c r="AJ45" s="423"/>
      <c r="AK45" s="423"/>
      <c r="AL45" s="423"/>
      <c r="AM45" s="423"/>
      <c r="AN45" s="423"/>
    </row>
    <row r="46" spans="1:40" ht="15">
      <c r="A46" s="407"/>
      <c r="B46" s="17" t="s">
        <v>337</v>
      </c>
      <c r="C46" s="380" t="s">
        <v>16</v>
      </c>
      <c r="D46" s="18">
        <v>2481.1989079092878</v>
      </c>
      <c r="E46" s="18">
        <v>2755.2491092286396</v>
      </c>
      <c r="F46" s="18">
        <v>3029.299310547991</v>
      </c>
      <c r="G46" s="18">
        <v>3319.325532572058</v>
      </c>
      <c r="H46" s="18">
        <v>3252.963600414009</v>
      </c>
      <c r="I46" s="18">
        <v>3479.085739619214</v>
      </c>
      <c r="J46" s="18">
        <v>3960.824210099868</v>
      </c>
      <c r="K46" s="18">
        <v>4311.067740934017</v>
      </c>
      <c r="L46" s="18">
        <v>4640.419552385077</v>
      </c>
      <c r="M46" s="18">
        <v>5065.62748806443</v>
      </c>
      <c r="N46" s="18">
        <v>5517.180840789355</v>
      </c>
      <c r="O46" s="18">
        <v>5686.829723372999</v>
      </c>
      <c r="P46" s="18">
        <v>5991.518059757744</v>
      </c>
      <c r="Q46" s="18">
        <v>6236.578043359972</v>
      </c>
      <c r="R46" s="18">
        <v>6659.74940414373</v>
      </c>
      <c r="S46" s="421">
        <v>6822.96465526958</v>
      </c>
      <c r="T46" s="18">
        <v>7179.398334164467</v>
      </c>
      <c r="U46" s="381">
        <v>7551.637531974456</v>
      </c>
      <c r="W46" s="423"/>
      <c r="X46" s="423"/>
      <c r="Y46" s="423"/>
      <c r="Z46" s="423"/>
      <c r="AA46" s="423"/>
      <c r="AB46" s="423"/>
      <c r="AC46" s="423"/>
      <c r="AD46" s="423"/>
      <c r="AE46" s="423"/>
      <c r="AF46" s="423"/>
      <c r="AG46" s="423"/>
      <c r="AH46" s="423"/>
      <c r="AI46" s="423"/>
      <c r="AJ46" s="423"/>
      <c r="AK46" s="423"/>
      <c r="AL46" s="423"/>
      <c r="AM46" s="423"/>
      <c r="AN46" s="423"/>
    </row>
    <row r="47" spans="1:40" ht="15">
      <c r="A47" s="408"/>
      <c r="B47" s="19" t="s">
        <v>338</v>
      </c>
      <c r="C47" s="383" t="s">
        <v>17</v>
      </c>
      <c r="D47" s="20">
        <v>7236.952481237735</v>
      </c>
      <c r="E47" s="20">
        <v>7493.741972300593</v>
      </c>
      <c r="F47" s="20">
        <v>7755.736655749863</v>
      </c>
      <c r="G47" s="20">
        <v>8024.671595714344</v>
      </c>
      <c r="H47" s="20">
        <v>8293.606535678826</v>
      </c>
      <c r="I47" s="20">
        <v>8552.131090870487</v>
      </c>
      <c r="J47" s="20">
        <v>8763.808914584464</v>
      </c>
      <c r="K47" s="20">
        <v>9041.41917519296</v>
      </c>
      <c r="L47" s="20">
        <v>9312.089179286244</v>
      </c>
      <c r="M47" s="20">
        <v>9601.844888796362</v>
      </c>
      <c r="N47" s="20">
        <v>9932.802853426572</v>
      </c>
      <c r="O47" s="20">
        <v>10295.769959993959</v>
      </c>
      <c r="P47" s="20">
        <v>10578.356428752151</v>
      </c>
      <c r="Q47" s="20">
        <v>11097.039185516975</v>
      </c>
      <c r="R47" s="20">
        <v>11612.688096244521</v>
      </c>
      <c r="S47" s="422">
        <v>11762.549249953294</v>
      </c>
      <c r="T47" s="20">
        <v>12306.585306852225</v>
      </c>
      <c r="U47" s="384">
        <v>12729.625718108497</v>
      </c>
      <c r="W47" s="423"/>
      <c r="X47" s="423"/>
      <c r="Y47" s="423"/>
      <c r="Z47" s="423"/>
      <c r="AA47" s="423"/>
      <c r="AB47" s="423"/>
      <c r="AC47" s="423"/>
      <c r="AD47" s="423"/>
      <c r="AE47" s="423"/>
      <c r="AF47" s="423"/>
      <c r="AG47" s="423"/>
      <c r="AH47" s="423"/>
      <c r="AI47" s="423"/>
      <c r="AJ47" s="423"/>
      <c r="AK47" s="423"/>
      <c r="AL47" s="423"/>
      <c r="AM47" s="423"/>
      <c r="AN47" s="423"/>
    </row>
    <row r="48" spans="1:40" ht="27.6" customHeight="1">
      <c r="A48" s="407"/>
      <c r="B48" s="17" t="s">
        <v>339</v>
      </c>
      <c r="C48" s="380" t="s">
        <v>340</v>
      </c>
      <c r="D48" s="18">
        <v>6037.1211521696</v>
      </c>
      <c r="E48" s="18">
        <v>6638.428039835895</v>
      </c>
      <c r="F48" s="18">
        <v>7074.80503831372</v>
      </c>
      <c r="G48" s="18">
        <v>7315.327793380237</v>
      </c>
      <c r="H48" s="18">
        <v>7414.972934764938</v>
      </c>
      <c r="I48" s="18">
        <v>7772.321028006621</v>
      </c>
      <c r="J48" s="18">
        <v>8725.82194987746</v>
      </c>
      <c r="K48" s="18">
        <v>9119.248456379124</v>
      </c>
      <c r="L48" s="18">
        <v>9423.337939570363</v>
      </c>
      <c r="M48" s="18">
        <v>10160.368381881337</v>
      </c>
      <c r="N48" s="18">
        <v>10374.548477555927</v>
      </c>
      <c r="O48" s="18">
        <v>10335.68728004795</v>
      </c>
      <c r="P48" s="18">
        <v>10651.841549997253</v>
      </c>
      <c r="Q48" s="18">
        <v>11079.518612117246</v>
      </c>
      <c r="R48" s="18">
        <v>11564.039358616921</v>
      </c>
      <c r="S48" s="421">
        <v>11049.991624880293</v>
      </c>
      <c r="T48" s="18">
        <v>12204.2756852739</v>
      </c>
      <c r="U48" s="381">
        <v>13218.249320085477</v>
      </c>
      <c r="W48" s="423"/>
      <c r="X48" s="423"/>
      <c r="Y48" s="423"/>
      <c r="Z48" s="423"/>
      <c r="AA48" s="423"/>
      <c r="AB48" s="423"/>
      <c r="AC48" s="423"/>
      <c r="AD48" s="423"/>
      <c r="AE48" s="423"/>
      <c r="AF48" s="423"/>
      <c r="AG48" s="423"/>
      <c r="AH48" s="423"/>
      <c r="AI48" s="423"/>
      <c r="AJ48" s="423"/>
      <c r="AK48" s="423"/>
      <c r="AL48" s="423"/>
      <c r="AM48" s="423"/>
      <c r="AN48" s="423"/>
    </row>
    <row r="49" spans="1:40" ht="15">
      <c r="A49" s="408"/>
      <c r="B49" s="19" t="s">
        <v>341</v>
      </c>
      <c r="C49" s="383" t="s">
        <v>342</v>
      </c>
      <c r="D49" s="20">
        <v>8055.058357287216</v>
      </c>
      <c r="E49" s="20">
        <v>8367.572745542782</v>
      </c>
      <c r="F49" s="20">
        <v>8806.655461041853</v>
      </c>
      <c r="G49" s="20">
        <v>8769.153734451185</v>
      </c>
      <c r="H49" s="20">
        <v>9336.367349135036</v>
      </c>
      <c r="I49" s="20">
        <v>9641.068877684213</v>
      </c>
      <c r="J49" s="20">
        <v>9875.454668875887</v>
      </c>
      <c r="K49" s="20">
        <v>10416.104560558017</v>
      </c>
      <c r="L49" s="20">
        <v>11047.38362483426</v>
      </c>
      <c r="M49" s="20">
        <v>11719.289559583727</v>
      </c>
      <c r="N49" s="20">
        <v>12532.151501840759</v>
      </c>
      <c r="O49" s="20">
        <v>13001.945259808705</v>
      </c>
      <c r="P49" s="20">
        <v>13491.656776350132</v>
      </c>
      <c r="Q49" s="20">
        <v>14161.509251665897</v>
      </c>
      <c r="R49" s="20">
        <v>14975.310685405777</v>
      </c>
      <c r="S49" s="422">
        <v>15014.41181303405</v>
      </c>
      <c r="T49" s="20">
        <v>16415.769106496136</v>
      </c>
      <c r="U49" s="384">
        <v>16852.699373175416</v>
      </c>
      <c r="W49" s="423"/>
      <c r="X49" s="423"/>
      <c r="Y49" s="423"/>
      <c r="Z49" s="423"/>
      <c r="AA49" s="423"/>
      <c r="AB49" s="423"/>
      <c r="AC49" s="423"/>
      <c r="AD49" s="423"/>
      <c r="AE49" s="423"/>
      <c r="AF49" s="423"/>
      <c r="AG49" s="423"/>
      <c r="AH49" s="423"/>
      <c r="AI49" s="423"/>
      <c r="AJ49" s="423"/>
      <c r="AK49" s="423"/>
      <c r="AL49" s="423"/>
      <c r="AM49" s="423"/>
      <c r="AN49" s="423"/>
    </row>
    <row r="50" spans="1:40" ht="15">
      <c r="A50" s="407"/>
      <c r="B50" s="17" t="s">
        <v>343</v>
      </c>
      <c r="C50" s="380" t="s">
        <v>344</v>
      </c>
      <c r="D50" s="18">
        <v>1644.7726057534817</v>
      </c>
      <c r="E50" s="18">
        <v>1759.0953653462127</v>
      </c>
      <c r="F50" s="18">
        <v>1888.1694487573604</v>
      </c>
      <c r="G50" s="18">
        <v>1937.3405281520836</v>
      </c>
      <c r="H50" s="18">
        <v>1934.8819741823474</v>
      </c>
      <c r="I50" s="18">
        <v>1954.5504059402367</v>
      </c>
      <c r="J50" s="18">
        <v>2091.000151260593</v>
      </c>
      <c r="K50" s="18">
        <v>2158.6103854283374</v>
      </c>
      <c r="L50" s="18">
        <v>2293.8308537638254</v>
      </c>
      <c r="M50" s="18">
        <v>2360.211810946701</v>
      </c>
      <c r="N50" s="18">
        <v>2500.073088136868</v>
      </c>
      <c r="O50" s="18">
        <v>2836.0590348763085</v>
      </c>
      <c r="P50" s="18">
        <v>2898.4052495337237</v>
      </c>
      <c r="Q50" s="18">
        <v>2979.508224440612</v>
      </c>
      <c r="R50" s="18">
        <v>3372.621912674717</v>
      </c>
      <c r="S50" s="421">
        <v>2965.5926589842306</v>
      </c>
      <c r="T50" s="18">
        <v>3849.6022628224778</v>
      </c>
      <c r="U50" s="381">
        <v>5777.395713745952</v>
      </c>
      <c r="W50" s="423"/>
      <c r="X50" s="423"/>
      <c r="Y50" s="423"/>
      <c r="Z50" s="423"/>
      <c r="AA50" s="423"/>
      <c r="AB50" s="423"/>
      <c r="AC50" s="423"/>
      <c r="AD50" s="423"/>
      <c r="AE50" s="423"/>
      <c r="AF50" s="423"/>
      <c r="AG50" s="423"/>
      <c r="AH50" s="423"/>
      <c r="AI50" s="423"/>
      <c r="AJ50" s="423"/>
      <c r="AK50" s="423"/>
      <c r="AL50" s="423"/>
      <c r="AM50" s="423"/>
      <c r="AN50" s="423"/>
    </row>
    <row r="51" spans="1:40" ht="15">
      <c r="A51" s="409" t="s">
        <v>345</v>
      </c>
      <c r="B51" s="382"/>
      <c r="C51" s="386" t="s">
        <v>346</v>
      </c>
      <c r="D51" s="21">
        <v>67775.04425045417</v>
      </c>
      <c r="E51" s="21">
        <v>72500.47399434612</v>
      </c>
      <c r="F51" s="21">
        <v>77258.8171792403</v>
      </c>
      <c r="G51" s="21">
        <v>78683.49898262264</v>
      </c>
      <c r="H51" s="21">
        <v>78586.32596633033</v>
      </c>
      <c r="I51" s="21">
        <v>80774.28613962159</v>
      </c>
      <c r="J51" s="21">
        <v>86864.84003174897</v>
      </c>
      <c r="K51" s="21">
        <v>90185.96295954565</v>
      </c>
      <c r="L51" s="21">
        <v>94314.24884525425</v>
      </c>
      <c r="M51" s="21">
        <v>100804.46594955161</v>
      </c>
      <c r="N51" s="21">
        <v>104903.27584182855</v>
      </c>
      <c r="O51" s="21">
        <v>108420.6224821988</v>
      </c>
      <c r="P51" s="21">
        <v>110228.61784193014</v>
      </c>
      <c r="Q51" s="21">
        <v>114055.84117985076</v>
      </c>
      <c r="R51" s="21">
        <v>118006.42339772888</v>
      </c>
      <c r="S51" s="21">
        <v>110018.8188597166</v>
      </c>
      <c r="T51" s="21">
        <v>124827.71038614151</v>
      </c>
      <c r="U51" s="387">
        <v>132944.55830230078</v>
      </c>
      <c r="W51" s="423"/>
      <c r="X51" s="423"/>
      <c r="Y51" s="423"/>
      <c r="Z51" s="423"/>
      <c r="AA51" s="423"/>
      <c r="AB51" s="423"/>
      <c r="AC51" s="423"/>
      <c r="AD51" s="423"/>
      <c r="AE51" s="423"/>
      <c r="AF51" s="423"/>
      <c r="AG51" s="423"/>
      <c r="AH51" s="423"/>
      <c r="AI51" s="423"/>
      <c r="AJ51" s="423"/>
      <c r="AK51" s="423"/>
      <c r="AL51" s="423"/>
      <c r="AM51" s="423"/>
      <c r="AN51" s="423"/>
    </row>
    <row r="52" spans="1:40" ht="15">
      <c r="A52" s="410" t="s">
        <v>347</v>
      </c>
      <c r="B52" s="23"/>
      <c r="C52" s="388" t="s">
        <v>348</v>
      </c>
      <c r="D52" s="24">
        <v>6142.980321368753</v>
      </c>
      <c r="E52" s="24">
        <v>6712.468616592008</v>
      </c>
      <c r="F52" s="24">
        <v>7491.76838900278</v>
      </c>
      <c r="G52" s="24">
        <v>7502.258962862155</v>
      </c>
      <c r="H52" s="24">
        <v>7037.6764062326565</v>
      </c>
      <c r="I52" s="24">
        <v>7707.574479824223</v>
      </c>
      <c r="J52" s="24">
        <v>8909.49451342699</v>
      </c>
      <c r="K52" s="24">
        <v>9471.489541607834</v>
      </c>
      <c r="L52" s="24">
        <v>9711.274086964993</v>
      </c>
      <c r="M52" s="24">
        <v>10331.716598076646</v>
      </c>
      <c r="N52" s="24">
        <v>10542.981141487051</v>
      </c>
      <c r="O52" s="24">
        <v>10625.7616327879</v>
      </c>
      <c r="P52" s="24">
        <v>10741.99362990648</v>
      </c>
      <c r="Q52" s="24">
        <v>11114.375749816085</v>
      </c>
      <c r="R52" s="24">
        <v>11660.296372050496</v>
      </c>
      <c r="S52" s="24">
        <v>10950.139318705125</v>
      </c>
      <c r="T52" s="24">
        <v>12787.544541028514</v>
      </c>
      <c r="U52" s="25">
        <v>14156.532940955938</v>
      </c>
      <c r="W52" s="423"/>
      <c r="X52" s="423"/>
      <c r="Y52" s="423"/>
      <c r="Z52" s="423"/>
      <c r="AA52" s="423"/>
      <c r="AB52" s="423"/>
      <c r="AC52" s="423"/>
      <c r="AD52" s="423"/>
      <c r="AE52" s="423"/>
      <c r="AF52" s="423"/>
      <c r="AG52" s="423"/>
      <c r="AH52" s="423"/>
      <c r="AI52" s="423"/>
      <c r="AJ52" s="423"/>
      <c r="AK52" s="423"/>
      <c r="AL52" s="423"/>
      <c r="AM52" s="423"/>
      <c r="AN52" s="423"/>
    </row>
    <row r="53" spans="1:40" ht="15">
      <c r="A53" s="411" t="s">
        <v>345</v>
      </c>
      <c r="B53" s="27"/>
      <c r="C53" s="28" t="s">
        <v>349</v>
      </c>
      <c r="D53" s="29">
        <v>73922.53278607492</v>
      </c>
      <c r="E53" s="29">
        <v>79223.68184629046</v>
      </c>
      <c r="F53" s="29">
        <v>84784.03289295542</v>
      </c>
      <c r="G53" s="29">
        <v>86215.88964942603</v>
      </c>
      <c r="H53" s="29">
        <v>85660.0106905345</v>
      </c>
      <c r="I53" s="29">
        <v>88492.49504848177</v>
      </c>
      <c r="J53" s="29">
        <v>95753.27358456491</v>
      </c>
      <c r="K53" s="29">
        <v>99628.81171930865</v>
      </c>
      <c r="L53" s="29">
        <v>104011.82362270335</v>
      </c>
      <c r="M53" s="29">
        <v>111128.94804581454</v>
      </c>
      <c r="N53" s="29">
        <v>115446.2569833156</v>
      </c>
      <c r="O53" s="29">
        <v>119046.3841149867</v>
      </c>
      <c r="P53" s="29">
        <v>120973.26658047568</v>
      </c>
      <c r="Q53" s="29">
        <v>125172.9567513896</v>
      </c>
      <c r="R53" s="29">
        <v>129671.98068228063</v>
      </c>
      <c r="S53" s="29">
        <v>120975.50157848449</v>
      </c>
      <c r="T53" s="29">
        <v>137601.58785110028</v>
      </c>
      <c r="U53" s="389">
        <v>147073.53979714858</v>
      </c>
      <c r="W53" s="423"/>
      <c r="X53" s="423"/>
      <c r="Y53" s="423"/>
      <c r="Z53" s="423"/>
      <c r="AA53" s="423"/>
      <c r="AB53" s="423"/>
      <c r="AC53" s="423"/>
      <c r="AD53" s="423"/>
      <c r="AE53" s="423"/>
      <c r="AF53" s="423"/>
      <c r="AG53" s="423"/>
      <c r="AH53" s="423"/>
      <c r="AI53" s="423"/>
      <c r="AJ53" s="423"/>
      <c r="AK53" s="423"/>
      <c r="AL53" s="423"/>
      <c r="AM53" s="423"/>
      <c r="AN53" s="423"/>
    </row>
    <row r="54" spans="1:40" ht="15">
      <c r="A54" s="412"/>
      <c r="B54" s="31"/>
      <c r="C54" s="31"/>
      <c r="D54" s="31"/>
      <c r="E54" s="31"/>
      <c r="F54" s="31"/>
      <c r="G54" s="31"/>
      <c r="H54" s="31"/>
      <c r="I54" s="31"/>
      <c r="J54" s="31"/>
      <c r="K54" s="31"/>
      <c r="L54" s="31"/>
      <c r="M54" s="391"/>
      <c r="N54" s="391"/>
      <c r="O54" s="391"/>
      <c r="P54" s="391"/>
      <c r="Q54" s="413"/>
      <c r="R54" s="413"/>
      <c r="S54" s="413"/>
      <c r="T54" s="413"/>
      <c r="U54" s="413"/>
      <c r="W54" s="423"/>
      <c r="X54" s="423"/>
      <c r="Y54" s="423"/>
      <c r="Z54" s="423"/>
      <c r="AA54" s="423"/>
      <c r="AB54" s="423"/>
      <c r="AC54" s="423"/>
      <c r="AD54" s="423"/>
      <c r="AE54" s="423"/>
      <c r="AF54" s="423"/>
      <c r="AG54" s="423"/>
      <c r="AH54" s="423"/>
      <c r="AI54" s="423"/>
      <c r="AJ54" s="423"/>
      <c r="AK54" s="423"/>
      <c r="AL54" s="423"/>
      <c r="AM54" s="423"/>
      <c r="AN54" s="423"/>
    </row>
    <row r="55" spans="1:40" ht="14.45" customHeight="1">
      <c r="A55" s="392" t="s">
        <v>515</v>
      </c>
      <c r="B55" s="393"/>
      <c r="C55" s="393"/>
      <c r="D55" s="394"/>
      <c r="E55" s="394"/>
      <c r="F55" s="394"/>
      <c r="G55" s="394"/>
      <c r="H55" s="394"/>
      <c r="I55" s="394"/>
      <c r="J55" s="394"/>
      <c r="K55" s="394"/>
      <c r="L55" s="394"/>
      <c r="M55" s="394"/>
      <c r="N55" s="394"/>
      <c r="O55" s="394"/>
      <c r="P55" s="394"/>
      <c r="Q55" s="394"/>
      <c r="R55" s="394"/>
      <c r="S55" s="394"/>
      <c r="T55" s="414"/>
      <c r="U55" s="415"/>
      <c r="W55" s="423"/>
      <c r="X55" s="423"/>
      <c r="Y55" s="423"/>
      <c r="Z55" s="423"/>
      <c r="AA55" s="423"/>
      <c r="AB55" s="423"/>
      <c r="AC55" s="423"/>
      <c r="AD55" s="423"/>
      <c r="AE55" s="423"/>
      <c r="AF55" s="423"/>
      <c r="AG55" s="423"/>
      <c r="AH55" s="423"/>
      <c r="AI55" s="423"/>
      <c r="AJ55" s="423"/>
      <c r="AK55" s="423"/>
      <c r="AL55" s="423"/>
      <c r="AM55" s="423"/>
      <c r="AN55" s="423"/>
    </row>
    <row r="56" spans="1:21" ht="15">
      <c r="A56" s="396" t="s">
        <v>516</v>
      </c>
      <c r="B56" s="31"/>
      <c r="C56" s="31"/>
      <c r="D56" s="397"/>
      <c r="E56" s="397"/>
      <c r="F56" s="397"/>
      <c r="G56" s="397"/>
      <c r="H56" s="397"/>
      <c r="I56" s="397"/>
      <c r="J56" s="397"/>
      <c r="K56" s="397"/>
      <c r="L56" s="397"/>
      <c r="M56" s="397"/>
      <c r="N56" s="397"/>
      <c r="O56" s="397"/>
      <c r="P56" s="397"/>
      <c r="Q56" s="397"/>
      <c r="R56" s="397"/>
      <c r="S56" s="397"/>
      <c r="T56" s="416"/>
      <c r="U56" s="417"/>
    </row>
    <row r="57" spans="1:21" ht="14.45" customHeight="1">
      <c r="A57" s="399" t="s">
        <v>517</v>
      </c>
      <c r="B57" s="31"/>
      <c r="C57" s="31"/>
      <c r="D57" s="397"/>
      <c r="E57" s="397"/>
      <c r="F57" s="397"/>
      <c r="G57" s="397"/>
      <c r="H57" s="397"/>
      <c r="I57" s="397"/>
      <c r="J57" s="397"/>
      <c r="K57" s="397"/>
      <c r="L57" s="397"/>
      <c r="M57" s="397"/>
      <c r="N57" s="397"/>
      <c r="O57" s="397"/>
      <c r="P57" s="397"/>
      <c r="Q57" s="397"/>
      <c r="R57" s="397"/>
      <c r="S57" s="397"/>
      <c r="T57" s="416"/>
      <c r="U57" s="417"/>
    </row>
    <row r="58" spans="1:21" ht="15">
      <c r="A58" s="400" t="s">
        <v>518</v>
      </c>
      <c r="B58" s="401"/>
      <c r="C58" s="401"/>
      <c r="D58" s="402"/>
      <c r="E58" s="402"/>
      <c r="F58" s="402"/>
      <c r="G58" s="402"/>
      <c r="H58" s="402"/>
      <c r="I58" s="402"/>
      <c r="J58" s="402"/>
      <c r="K58" s="402"/>
      <c r="L58" s="402"/>
      <c r="M58" s="402"/>
      <c r="N58" s="402"/>
      <c r="O58" s="402"/>
      <c r="P58" s="402"/>
      <c r="Q58" s="402"/>
      <c r="R58" s="402"/>
      <c r="S58" s="402"/>
      <c r="T58" s="402"/>
      <c r="U58" s="403"/>
    </row>
  </sheetData>
  <mergeCells count="5">
    <mergeCell ref="A1:U1"/>
    <mergeCell ref="A2:U3"/>
    <mergeCell ref="A4:U7"/>
    <mergeCell ref="A31:U32"/>
    <mergeCell ref="A33:U3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W129"/>
  <sheetViews>
    <sheetView workbookViewId="0" topLeftCell="B1">
      <selection activeCell="A1" sqref="A1:W1"/>
    </sheetView>
  </sheetViews>
  <sheetFormatPr defaultColWidth="11.421875" defaultRowHeight="15"/>
  <sheetData>
    <row r="1" spans="1:23" ht="15">
      <c r="A1" s="480" t="s">
        <v>497</v>
      </c>
      <c r="B1" s="480"/>
      <c r="C1" s="480"/>
      <c r="D1" s="480"/>
      <c r="E1" s="480"/>
      <c r="F1" s="480"/>
      <c r="G1" s="480"/>
      <c r="H1" s="480"/>
      <c r="I1" s="480"/>
      <c r="J1" s="480"/>
      <c r="K1" s="480"/>
      <c r="L1" s="480"/>
      <c r="M1" s="480"/>
      <c r="N1" s="480"/>
      <c r="O1" s="480"/>
      <c r="P1" s="480"/>
      <c r="Q1" s="480"/>
      <c r="R1" s="480"/>
      <c r="S1" s="480"/>
      <c r="T1" s="480"/>
      <c r="U1" s="480"/>
      <c r="V1" s="480"/>
      <c r="W1" s="480"/>
    </row>
    <row r="2" spans="1:23" ht="15">
      <c r="A2" s="479" t="s">
        <v>463</v>
      </c>
      <c r="B2" s="479"/>
      <c r="C2" s="479"/>
      <c r="D2" s="479"/>
      <c r="E2" s="479"/>
      <c r="F2" s="479"/>
      <c r="G2" s="479"/>
      <c r="H2" s="479"/>
      <c r="I2" s="479"/>
      <c r="J2" s="479"/>
      <c r="K2" s="479"/>
      <c r="L2" s="479"/>
      <c r="M2" s="479"/>
      <c r="N2" s="479"/>
      <c r="O2" s="479"/>
      <c r="P2" s="479"/>
      <c r="Q2" s="479"/>
      <c r="R2" s="479"/>
      <c r="S2" s="479"/>
      <c r="T2" s="479"/>
      <c r="U2" s="479"/>
      <c r="V2" s="479"/>
      <c r="W2" s="479"/>
    </row>
    <row r="3" spans="1:23" ht="15">
      <c r="A3" s="255" t="s">
        <v>451</v>
      </c>
      <c r="B3" s="255" t="s">
        <v>452</v>
      </c>
      <c r="C3" s="262">
        <v>2015</v>
      </c>
      <c r="D3" s="262">
        <v>2016</v>
      </c>
      <c r="E3" s="262">
        <v>2017</v>
      </c>
      <c r="F3" s="262">
        <v>2018</v>
      </c>
      <c r="G3" s="262">
        <v>2019</v>
      </c>
      <c r="H3" s="262">
        <v>2020</v>
      </c>
      <c r="I3" s="262">
        <v>2021</v>
      </c>
      <c r="J3" s="262">
        <v>2022</v>
      </c>
      <c r="K3" s="262">
        <v>2023</v>
      </c>
      <c r="L3" s="262">
        <v>2024</v>
      </c>
      <c r="M3" s="262">
        <v>2025</v>
      </c>
      <c r="N3" s="262">
        <v>2026</v>
      </c>
      <c r="O3" s="262">
        <v>2027</v>
      </c>
      <c r="P3" s="262">
        <v>2028</v>
      </c>
      <c r="Q3" s="262">
        <v>2029</v>
      </c>
      <c r="R3" s="262">
        <v>2030</v>
      </c>
      <c r="S3" s="262">
        <v>2031</v>
      </c>
      <c r="T3" s="262">
        <v>2032</v>
      </c>
      <c r="U3" s="262">
        <v>2033</v>
      </c>
      <c r="V3" s="262">
        <v>2034</v>
      </c>
      <c r="W3" s="262">
        <v>2035</v>
      </c>
    </row>
    <row r="4" spans="1:23" ht="15">
      <c r="A4" s="256" t="s">
        <v>190</v>
      </c>
      <c r="B4" t="s">
        <v>25</v>
      </c>
      <c r="C4" s="257">
        <v>2320791</v>
      </c>
      <c r="D4" s="257">
        <v>2351077</v>
      </c>
      <c r="E4" s="257">
        <v>2385018</v>
      </c>
      <c r="F4" s="257">
        <v>2427129</v>
      </c>
      <c r="G4" s="257">
        <v>2483545</v>
      </c>
      <c r="H4" s="257">
        <v>2519592</v>
      </c>
      <c r="I4" s="257">
        <v>2549008</v>
      </c>
      <c r="J4" s="257">
        <v>2572350</v>
      </c>
      <c r="K4" s="257">
        <v>2595300</v>
      </c>
      <c r="L4" s="257">
        <v>2616335</v>
      </c>
      <c r="M4" s="257">
        <v>2634570</v>
      </c>
      <c r="N4" s="257">
        <v>2650662</v>
      </c>
      <c r="O4" s="257">
        <v>2665474</v>
      </c>
      <c r="P4" s="257">
        <v>2679376</v>
      </c>
      <c r="Q4" s="257">
        <v>2692600</v>
      </c>
      <c r="R4" s="257">
        <v>2705382</v>
      </c>
      <c r="S4" s="257">
        <v>2717720</v>
      </c>
      <c r="T4" s="257">
        <v>2729504</v>
      </c>
      <c r="U4" s="257">
        <v>2740613</v>
      </c>
      <c r="V4" s="257">
        <v>2751052</v>
      </c>
      <c r="W4" s="257">
        <v>2760854</v>
      </c>
    </row>
    <row r="5" spans="1:23" ht="15">
      <c r="A5" s="256" t="s">
        <v>258</v>
      </c>
      <c r="B5" t="s">
        <v>119</v>
      </c>
      <c r="C5" s="257">
        <v>20718</v>
      </c>
      <c r="D5" s="257">
        <v>20534</v>
      </c>
      <c r="E5" s="257">
        <v>20437</v>
      </c>
      <c r="F5" s="257">
        <v>20367</v>
      </c>
      <c r="G5" s="257">
        <v>20258</v>
      </c>
      <c r="H5" s="257">
        <v>20823</v>
      </c>
      <c r="I5" s="257">
        <v>20924</v>
      </c>
      <c r="J5" s="257">
        <v>21109</v>
      </c>
      <c r="K5" s="257">
        <v>21297</v>
      </c>
      <c r="L5" s="257">
        <v>21468</v>
      </c>
      <c r="M5" s="257">
        <v>21622</v>
      </c>
      <c r="N5" s="257">
        <v>21751</v>
      </c>
      <c r="O5" s="257">
        <v>21877</v>
      </c>
      <c r="P5" s="257">
        <v>21975</v>
      </c>
      <c r="Q5" s="257">
        <v>22094</v>
      </c>
      <c r="R5" s="257">
        <v>22202</v>
      </c>
      <c r="S5" s="257">
        <v>22295</v>
      </c>
      <c r="T5" s="257">
        <v>22402</v>
      </c>
      <c r="U5" s="257">
        <v>22491</v>
      </c>
      <c r="V5" s="257">
        <v>22584</v>
      </c>
      <c r="W5" s="257">
        <v>22665</v>
      </c>
    </row>
    <row r="6" spans="1:23" ht="15">
      <c r="A6" s="256" t="s">
        <v>239</v>
      </c>
      <c r="B6" t="s">
        <v>96</v>
      </c>
      <c r="C6" s="257">
        <v>2630</v>
      </c>
      <c r="D6" s="257">
        <v>2629</v>
      </c>
      <c r="E6" s="257">
        <v>2652</v>
      </c>
      <c r="F6" s="257">
        <v>2695</v>
      </c>
      <c r="G6" s="257">
        <v>2710</v>
      </c>
      <c r="H6" s="257">
        <v>2775</v>
      </c>
      <c r="I6" s="257">
        <v>2777</v>
      </c>
      <c r="J6" s="257">
        <v>2804</v>
      </c>
      <c r="K6" s="257">
        <v>2841</v>
      </c>
      <c r="L6" s="257">
        <v>2855</v>
      </c>
      <c r="M6" s="257">
        <v>2872</v>
      </c>
      <c r="N6" s="257">
        <v>2903</v>
      </c>
      <c r="O6" s="257">
        <v>2919</v>
      </c>
      <c r="P6" s="257">
        <v>2936</v>
      </c>
      <c r="Q6" s="257">
        <v>2951</v>
      </c>
      <c r="R6" s="257">
        <v>2967</v>
      </c>
      <c r="S6" s="257">
        <v>2983</v>
      </c>
      <c r="T6" s="257">
        <v>2989</v>
      </c>
      <c r="U6" s="257">
        <v>3008</v>
      </c>
      <c r="V6" s="257">
        <v>3009</v>
      </c>
      <c r="W6" s="257">
        <v>3021</v>
      </c>
    </row>
    <row r="7" spans="1:23" ht="15">
      <c r="A7" s="256" t="s">
        <v>259</v>
      </c>
      <c r="B7" t="s">
        <v>121</v>
      </c>
      <c r="C7" s="257">
        <v>4680</v>
      </c>
      <c r="D7" s="257">
        <v>4620</v>
      </c>
      <c r="E7" s="257">
        <v>4600</v>
      </c>
      <c r="F7" s="257">
        <v>4657</v>
      </c>
      <c r="G7" s="257">
        <v>4669</v>
      </c>
      <c r="H7" s="257">
        <v>4790</v>
      </c>
      <c r="I7" s="257">
        <v>4845</v>
      </c>
      <c r="J7" s="257">
        <v>4874</v>
      </c>
      <c r="K7" s="257">
        <v>4912</v>
      </c>
      <c r="L7" s="257">
        <v>4955</v>
      </c>
      <c r="M7" s="257">
        <v>4989</v>
      </c>
      <c r="N7" s="257">
        <v>5015</v>
      </c>
      <c r="O7" s="257">
        <v>5047</v>
      </c>
      <c r="P7" s="257">
        <v>5074</v>
      </c>
      <c r="Q7" s="257">
        <v>5098</v>
      </c>
      <c r="R7" s="257">
        <v>5110</v>
      </c>
      <c r="S7" s="257">
        <v>5136</v>
      </c>
      <c r="T7" s="257">
        <v>5182</v>
      </c>
      <c r="U7" s="257">
        <v>5186</v>
      </c>
      <c r="V7" s="257">
        <v>5218</v>
      </c>
      <c r="W7" s="257">
        <v>5240</v>
      </c>
    </row>
    <row r="8" spans="1:23" ht="15">
      <c r="A8" s="256" t="s">
        <v>281</v>
      </c>
      <c r="B8" t="s">
        <v>148</v>
      </c>
      <c r="C8" s="257">
        <v>29136</v>
      </c>
      <c r="D8" s="257">
        <v>29394</v>
      </c>
      <c r="E8" s="257">
        <v>29663</v>
      </c>
      <c r="F8" s="257">
        <v>30227</v>
      </c>
      <c r="G8" s="257">
        <v>30777</v>
      </c>
      <c r="H8" s="257">
        <v>31262</v>
      </c>
      <c r="I8" s="257">
        <v>31548</v>
      </c>
      <c r="J8" s="257">
        <v>31851</v>
      </c>
      <c r="K8" s="257">
        <v>32142</v>
      </c>
      <c r="L8" s="257">
        <v>32412</v>
      </c>
      <c r="M8" s="257">
        <v>32628</v>
      </c>
      <c r="N8" s="257">
        <v>32821</v>
      </c>
      <c r="O8" s="257">
        <v>33006</v>
      </c>
      <c r="P8" s="257">
        <v>33176</v>
      </c>
      <c r="Q8" s="257">
        <v>33352</v>
      </c>
      <c r="R8" s="257">
        <v>33499</v>
      </c>
      <c r="S8" s="257">
        <v>33661</v>
      </c>
      <c r="T8" s="257">
        <v>33781</v>
      </c>
      <c r="U8" s="257">
        <v>33946</v>
      </c>
      <c r="V8" s="257">
        <v>34064</v>
      </c>
      <c r="W8" s="257">
        <v>34193</v>
      </c>
    </row>
    <row r="9" spans="1:23" ht="15">
      <c r="A9" s="256" t="s">
        <v>212</v>
      </c>
      <c r="B9" t="s">
        <v>59</v>
      </c>
      <c r="C9" s="257">
        <v>24951</v>
      </c>
      <c r="D9" s="257">
        <v>25194</v>
      </c>
      <c r="E9" s="257">
        <v>25518</v>
      </c>
      <c r="F9" s="257">
        <v>25962</v>
      </c>
      <c r="G9" s="257">
        <v>26552</v>
      </c>
      <c r="H9" s="257">
        <v>26876</v>
      </c>
      <c r="I9" s="257">
        <v>27155</v>
      </c>
      <c r="J9" s="257">
        <v>27398</v>
      </c>
      <c r="K9" s="257">
        <v>27637</v>
      </c>
      <c r="L9" s="257">
        <v>27846</v>
      </c>
      <c r="M9" s="257">
        <v>28059</v>
      </c>
      <c r="N9" s="257">
        <v>28227</v>
      </c>
      <c r="O9" s="257">
        <v>28372</v>
      </c>
      <c r="P9" s="257">
        <v>28537</v>
      </c>
      <c r="Q9" s="257">
        <v>28660</v>
      </c>
      <c r="R9" s="257">
        <v>28815</v>
      </c>
      <c r="S9" s="257">
        <v>28936</v>
      </c>
      <c r="T9" s="257">
        <v>29055</v>
      </c>
      <c r="U9" s="257">
        <v>29162</v>
      </c>
      <c r="V9" s="257">
        <v>29284</v>
      </c>
      <c r="W9" s="257">
        <v>29377</v>
      </c>
    </row>
    <row r="10" spans="1:23" ht="15">
      <c r="A10" s="256" t="s">
        <v>282</v>
      </c>
      <c r="B10" t="s">
        <v>150</v>
      </c>
      <c r="C10" s="257">
        <v>42505</v>
      </c>
      <c r="D10" s="257">
        <v>42683</v>
      </c>
      <c r="E10" s="257">
        <v>42817</v>
      </c>
      <c r="F10" s="257">
        <v>43269</v>
      </c>
      <c r="G10" s="257">
        <v>43713</v>
      </c>
      <c r="H10" s="257">
        <v>44614</v>
      </c>
      <c r="I10" s="257">
        <v>44983</v>
      </c>
      <c r="J10" s="257">
        <v>45394</v>
      </c>
      <c r="K10" s="257">
        <v>45796</v>
      </c>
      <c r="L10" s="257">
        <v>46183</v>
      </c>
      <c r="M10" s="257">
        <v>46485</v>
      </c>
      <c r="N10" s="257">
        <v>46783</v>
      </c>
      <c r="O10" s="257">
        <v>47053</v>
      </c>
      <c r="P10" s="257">
        <v>47298</v>
      </c>
      <c r="Q10" s="257">
        <v>47538</v>
      </c>
      <c r="R10" s="257">
        <v>47764</v>
      </c>
      <c r="S10" s="257">
        <v>47980</v>
      </c>
      <c r="T10" s="257">
        <v>48201</v>
      </c>
      <c r="U10" s="257">
        <v>48401</v>
      </c>
      <c r="V10" s="257">
        <v>48589</v>
      </c>
      <c r="W10" s="257">
        <v>48778</v>
      </c>
    </row>
    <row r="11" spans="1:23" ht="15">
      <c r="A11" s="256" t="s">
        <v>283</v>
      </c>
      <c r="B11" t="s">
        <v>151</v>
      </c>
      <c r="C11" s="257">
        <v>5796</v>
      </c>
      <c r="D11" s="257">
        <v>5781</v>
      </c>
      <c r="E11" s="257">
        <v>5745</v>
      </c>
      <c r="F11" s="257">
        <v>5756</v>
      </c>
      <c r="G11" s="257">
        <v>5790</v>
      </c>
      <c r="H11" s="257">
        <v>5905</v>
      </c>
      <c r="I11" s="257">
        <v>5963</v>
      </c>
      <c r="J11" s="257">
        <v>6010</v>
      </c>
      <c r="K11" s="257">
        <v>6082</v>
      </c>
      <c r="L11" s="257">
        <v>6109</v>
      </c>
      <c r="M11" s="257">
        <v>6183</v>
      </c>
      <c r="N11" s="257">
        <v>6204</v>
      </c>
      <c r="O11" s="257">
        <v>6245</v>
      </c>
      <c r="P11" s="257">
        <v>6276</v>
      </c>
      <c r="Q11" s="257">
        <v>6304</v>
      </c>
      <c r="R11" s="257">
        <v>6331</v>
      </c>
      <c r="S11" s="257">
        <v>6375</v>
      </c>
      <c r="T11" s="257">
        <v>6412</v>
      </c>
      <c r="U11" s="257">
        <v>6425</v>
      </c>
      <c r="V11" s="257">
        <v>6436</v>
      </c>
      <c r="W11" s="257">
        <v>6464</v>
      </c>
    </row>
    <row r="12" spans="1:23" ht="15">
      <c r="A12" s="256" t="s">
        <v>222</v>
      </c>
      <c r="B12" t="s">
        <v>74</v>
      </c>
      <c r="C12" s="257">
        <v>11538</v>
      </c>
      <c r="D12" s="257">
        <v>11486</v>
      </c>
      <c r="E12" s="257">
        <v>11396</v>
      </c>
      <c r="F12" s="257">
        <v>11437</v>
      </c>
      <c r="G12" s="257">
        <v>11462</v>
      </c>
      <c r="H12" s="257">
        <v>11742</v>
      </c>
      <c r="I12" s="257">
        <v>11783</v>
      </c>
      <c r="J12" s="257">
        <v>11909</v>
      </c>
      <c r="K12" s="257">
        <v>12005</v>
      </c>
      <c r="L12" s="257">
        <v>12121</v>
      </c>
      <c r="M12" s="257">
        <v>12190</v>
      </c>
      <c r="N12" s="257">
        <v>12271</v>
      </c>
      <c r="O12" s="257">
        <v>12344</v>
      </c>
      <c r="P12" s="257">
        <v>12400</v>
      </c>
      <c r="Q12" s="257">
        <v>12463</v>
      </c>
      <c r="R12" s="257">
        <v>12523</v>
      </c>
      <c r="S12" s="257">
        <v>12580</v>
      </c>
      <c r="T12" s="257">
        <v>12623</v>
      </c>
      <c r="U12" s="257">
        <v>12679</v>
      </c>
      <c r="V12" s="257">
        <v>12752</v>
      </c>
      <c r="W12" s="257">
        <v>12795</v>
      </c>
    </row>
    <row r="13" spans="1:23" ht="15">
      <c r="A13" s="256" t="s">
        <v>213</v>
      </c>
      <c r="B13" t="s">
        <v>61</v>
      </c>
      <c r="C13" s="257">
        <v>17534</v>
      </c>
      <c r="D13" s="257">
        <v>17723</v>
      </c>
      <c r="E13" s="257">
        <v>17991</v>
      </c>
      <c r="F13" s="257">
        <v>18321</v>
      </c>
      <c r="G13" s="257">
        <v>18737</v>
      </c>
      <c r="H13" s="257">
        <v>18978</v>
      </c>
      <c r="I13" s="257">
        <v>19192</v>
      </c>
      <c r="J13" s="257">
        <v>19349</v>
      </c>
      <c r="K13" s="257">
        <v>19527</v>
      </c>
      <c r="L13" s="257">
        <v>19675</v>
      </c>
      <c r="M13" s="257">
        <v>19812</v>
      </c>
      <c r="N13" s="257">
        <v>19933</v>
      </c>
      <c r="O13" s="257">
        <v>20033</v>
      </c>
      <c r="P13" s="257">
        <v>20144</v>
      </c>
      <c r="Q13" s="257">
        <v>20241</v>
      </c>
      <c r="R13" s="257">
        <v>20338</v>
      </c>
      <c r="S13" s="257">
        <v>20435</v>
      </c>
      <c r="T13" s="257">
        <v>20525</v>
      </c>
      <c r="U13" s="257">
        <v>20611</v>
      </c>
      <c r="V13" s="257">
        <v>20670</v>
      </c>
      <c r="W13" s="257">
        <v>20750</v>
      </c>
    </row>
    <row r="14" spans="1:23" ht="15">
      <c r="A14" s="256" t="s">
        <v>255</v>
      </c>
      <c r="B14" t="s">
        <v>453</v>
      </c>
      <c r="C14" s="257">
        <v>25252</v>
      </c>
      <c r="D14" s="257">
        <v>25462</v>
      </c>
      <c r="E14" s="257">
        <v>25808</v>
      </c>
      <c r="F14" s="257">
        <v>26164</v>
      </c>
      <c r="G14" s="257">
        <v>26598</v>
      </c>
      <c r="H14" s="257">
        <v>27071</v>
      </c>
      <c r="I14" s="257">
        <v>27327</v>
      </c>
      <c r="J14" s="257">
        <v>27596</v>
      </c>
      <c r="K14" s="257">
        <v>27831</v>
      </c>
      <c r="L14" s="257">
        <v>28049</v>
      </c>
      <c r="M14" s="257">
        <v>28246</v>
      </c>
      <c r="N14" s="257">
        <v>28422</v>
      </c>
      <c r="O14" s="257">
        <v>28588</v>
      </c>
      <c r="P14" s="257">
        <v>28726</v>
      </c>
      <c r="Q14" s="257">
        <v>28863</v>
      </c>
      <c r="R14" s="257">
        <v>29013</v>
      </c>
      <c r="S14" s="257">
        <v>29143</v>
      </c>
      <c r="T14" s="257">
        <v>29259</v>
      </c>
      <c r="U14" s="257">
        <v>29378</v>
      </c>
      <c r="V14" s="257">
        <v>29499</v>
      </c>
      <c r="W14" s="257">
        <v>29593</v>
      </c>
    </row>
    <row r="15" spans="1:23" ht="15">
      <c r="A15" s="256" t="s">
        <v>240</v>
      </c>
      <c r="B15" t="s">
        <v>98</v>
      </c>
      <c r="C15" s="257">
        <v>6976</v>
      </c>
      <c r="D15" s="257">
        <v>6961</v>
      </c>
      <c r="E15" s="257">
        <v>6970</v>
      </c>
      <c r="F15" s="257">
        <v>7010</v>
      </c>
      <c r="G15" s="257">
        <v>7085</v>
      </c>
      <c r="H15" s="257">
        <v>7230</v>
      </c>
      <c r="I15" s="257">
        <v>7281</v>
      </c>
      <c r="J15" s="257">
        <v>7341</v>
      </c>
      <c r="K15" s="257">
        <v>7433</v>
      </c>
      <c r="L15" s="257">
        <v>7483</v>
      </c>
      <c r="M15" s="257">
        <v>7537</v>
      </c>
      <c r="N15" s="257">
        <v>7571</v>
      </c>
      <c r="O15" s="257">
        <v>7612</v>
      </c>
      <c r="P15" s="257">
        <v>7671</v>
      </c>
      <c r="Q15" s="257">
        <v>7704</v>
      </c>
      <c r="R15" s="257">
        <v>7735</v>
      </c>
      <c r="S15" s="257">
        <v>7758</v>
      </c>
      <c r="T15" s="257">
        <v>7799</v>
      </c>
      <c r="U15" s="257">
        <v>7846</v>
      </c>
      <c r="V15" s="257">
        <v>7866</v>
      </c>
      <c r="W15" s="257">
        <v>7909</v>
      </c>
    </row>
    <row r="16" spans="1:23" ht="15">
      <c r="A16" s="256" t="s">
        <v>304</v>
      </c>
      <c r="B16" t="s">
        <v>177</v>
      </c>
      <c r="C16" s="257">
        <v>113243</v>
      </c>
      <c r="D16" s="257">
        <v>115555</v>
      </c>
      <c r="E16" s="257">
        <v>118064</v>
      </c>
      <c r="F16" s="257">
        <v>121003</v>
      </c>
      <c r="G16" s="257">
        <v>124647</v>
      </c>
      <c r="H16" s="257">
        <v>126239</v>
      </c>
      <c r="I16" s="257">
        <v>128054</v>
      </c>
      <c r="J16" s="257">
        <v>129245</v>
      </c>
      <c r="K16" s="257">
        <v>130362</v>
      </c>
      <c r="L16" s="257">
        <v>131422</v>
      </c>
      <c r="M16" s="257">
        <v>132328</v>
      </c>
      <c r="N16" s="257">
        <v>133140</v>
      </c>
      <c r="O16" s="257">
        <v>133885</v>
      </c>
      <c r="P16" s="257">
        <v>134567</v>
      </c>
      <c r="Q16" s="257">
        <v>135228</v>
      </c>
      <c r="R16" s="257">
        <v>135863</v>
      </c>
      <c r="S16" s="257">
        <v>136494</v>
      </c>
      <c r="T16" s="257">
        <v>137070</v>
      </c>
      <c r="U16" s="257">
        <v>137615</v>
      </c>
      <c r="V16" s="257">
        <v>138139</v>
      </c>
      <c r="W16" s="257">
        <v>138614</v>
      </c>
    </row>
    <row r="17" spans="1:23" ht="15">
      <c r="A17" s="256" t="s">
        <v>305</v>
      </c>
      <c r="B17" t="s">
        <v>179</v>
      </c>
      <c r="C17" s="257">
        <v>28917</v>
      </c>
      <c r="D17" s="257">
        <v>28981</v>
      </c>
      <c r="E17" s="257">
        <v>29045</v>
      </c>
      <c r="F17" s="257">
        <v>29295</v>
      </c>
      <c r="G17" s="257">
        <v>29942</v>
      </c>
      <c r="H17" s="257">
        <v>30663</v>
      </c>
      <c r="I17" s="257">
        <v>31156</v>
      </c>
      <c r="J17" s="257">
        <v>31470</v>
      </c>
      <c r="K17" s="257">
        <v>31853</v>
      </c>
      <c r="L17" s="257">
        <v>32192</v>
      </c>
      <c r="M17" s="257">
        <v>32478</v>
      </c>
      <c r="N17" s="257">
        <v>32722</v>
      </c>
      <c r="O17" s="257">
        <v>32996</v>
      </c>
      <c r="P17" s="257">
        <v>33243</v>
      </c>
      <c r="Q17" s="257">
        <v>33477</v>
      </c>
      <c r="R17" s="257">
        <v>33687</v>
      </c>
      <c r="S17" s="257">
        <v>33941</v>
      </c>
      <c r="T17" s="257">
        <v>34170</v>
      </c>
      <c r="U17" s="257">
        <v>34360</v>
      </c>
      <c r="V17" s="257">
        <v>34565</v>
      </c>
      <c r="W17" s="257">
        <v>34795</v>
      </c>
    </row>
    <row r="18" spans="1:23" ht="15">
      <c r="A18" s="256" t="s">
        <v>260</v>
      </c>
      <c r="B18" t="s">
        <v>122</v>
      </c>
      <c r="C18" s="257">
        <v>8098</v>
      </c>
      <c r="D18" s="257">
        <v>7929</v>
      </c>
      <c r="E18" s="257">
        <v>7771</v>
      </c>
      <c r="F18" s="257">
        <v>7689</v>
      </c>
      <c r="G18" s="257">
        <v>7577</v>
      </c>
      <c r="H18" s="257">
        <v>7828</v>
      </c>
      <c r="I18" s="257">
        <v>7831</v>
      </c>
      <c r="J18" s="257">
        <v>7903</v>
      </c>
      <c r="K18" s="257">
        <v>7975</v>
      </c>
      <c r="L18" s="257">
        <v>8024</v>
      </c>
      <c r="M18" s="257">
        <v>8075</v>
      </c>
      <c r="N18" s="257">
        <v>8132</v>
      </c>
      <c r="O18" s="257">
        <v>8181</v>
      </c>
      <c r="P18" s="257">
        <v>8210</v>
      </c>
      <c r="Q18" s="257">
        <v>8264</v>
      </c>
      <c r="R18" s="257">
        <v>8288</v>
      </c>
      <c r="S18" s="257">
        <v>8327</v>
      </c>
      <c r="T18" s="257">
        <v>8376</v>
      </c>
      <c r="U18" s="257">
        <v>8400</v>
      </c>
      <c r="V18" s="257">
        <v>8438</v>
      </c>
      <c r="W18" s="257">
        <v>8455</v>
      </c>
    </row>
    <row r="19" spans="1:23" ht="15">
      <c r="A19" s="256" t="s">
        <v>241</v>
      </c>
      <c r="B19" t="s">
        <v>99</v>
      </c>
      <c r="C19" s="257">
        <v>5282</v>
      </c>
      <c r="D19" s="257">
        <v>5212</v>
      </c>
      <c r="E19" s="257">
        <v>5189</v>
      </c>
      <c r="F19" s="257">
        <v>5139</v>
      </c>
      <c r="G19" s="257">
        <v>5085</v>
      </c>
      <c r="H19" s="257">
        <v>5241</v>
      </c>
      <c r="I19" s="257">
        <v>5271</v>
      </c>
      <c r="J19" s="257">
        <v>5314</v>
      </c>
      <c r="K19" s="257">
        <v>5358</v>
      </c>
      <c r="L19" s="257">
        <v>5404</v>
      </c>
      <c r="M19" s="257">
        <v>5450</v>
      </c>
      <c r="N19" s="257">
        <v>5471</v>
      </c>
      <c r="O19" s="257">
        <v>5513</v>
      </c>
      <c r="P19" s="257">
        <v>5535</v>
      </c>
      <c r="Q19" s="257">
        <v>5560</v>
      </c>
      <c r="R19" s="257">
        <v>5595</v>
      </c>
      <c r="S19" s="257">
        <v>5619</v>
      </c>
      <c r="T19" s="257">
        <v>5633</v>
      </c>
      <c r="U19" s="257">
        <v>5676</v>
      </c>
      <c r="V19" s="257">
        <v>5676</v>
      </c>
      <c r="W19" s="257">
        <v>5698</v>
      </c>
    </row>
    <row r="20" spans="1:23" ht="15">
      <c r="A20" s="256" t="s">
        <v>191</v>
      </c>
      <c r="B20" t="s">
        <v>27</v>
      </c>
      <c r="C20" s="257">
        <v>49550</v>
      </c>
      <c r="D20" s="257">
        <v>50281</v>
      </c>
      <c r="E20" s="257">
        <v>51049</v>
      </c>
      <c r="F20" s="257">
        <v>51969</v>
      </c>
      <c r="G20" s="257">
        <v>53242</v>
      </c>
      <c r="H20" s="257">
        <v>53996</v>
      </c>
      <c r="I20" s="257">
        <v>54639</v>
      </c>
      <c r="J20" s="257">
        <v>55137</v>
      </c>
      <c r="K20" s="257">
        <v>55649</v>
      </c>
      <c r="L20" s="257">
        <v>56103</v>
      </c>
      <c r="M20" s="257">
        <v>56505</v>
      </c>
      <c r="N20" s="257">
        <v>56866</v>
      </c>
      <c r="O20" s="257">
        <v>57178</v>
      </c>
      <c r="P20" s="257">
        <v>57484</v>
      </c>
      <c r="Q20" s="257">
        <v>57763</v>
      </c>
      <c r="R20" s="257">
        <v>58050</v>
      </c>
      <c r="S20" s="257">
        <v>58321</v>
      </c>
      <c r="T20" s="257">
        <v>58575</v>
      </c>
      <c r="U20" s="257">
        <v>58818</v>
      </c>
      <c r="V20" s="257">
        <v>59045</v>
      </c>
      <c r="W20" s="257">
        <v>59279</v>
      </c>
    </row>
    <row r="21" spans="1:23" ht="15">
      <c r="A21" s="256" t="s">
        <v>223</v>
      </c>
      <c r="B21" t="s">
        <v>76</v>
      </c>
      <c r="C21" s="257">
        <v>5946</v>
      </c>
      <c r="D21" s="257">
        <v>5938</v>
      </c>
      <c r="E21" s="257">
        <v>5952</v>
      </c>
      <c r="F21" s="257">
        <v>6000</v>
      </c>
      <c r="G21" s="257">
        <v>6054</v>
      </c>
      <c r="H21" s="257">
        <v>6166</v>
      </c>
      <c r="I21" s="257">
        <v>6235</v>
      </c>
      <c r="J21" s="257">
        <v>6294</v>
      </c>
      <c r="K21" s="257">
        <v>6356</v>
      </c>
      <c r="L21" s="257">
        <v>6405</v>
      </c>
      <c r="M21" s="257">
        <v>6436</v>
      </c>
      <c r="N21" s="257">
        <v>6479</v>
      </c>
      <c r="O21" s="257">
        <v>6519</v>
      </c>
      <c r="P21" s="257">
        <v>6558</v>
      </c>
      <c r="Q21" s="257">
        <v>6575</v>
      </c>
      <c r="R21" s="257">
        <v>6610</v>
      </c>
      <c r="S21" s="257">
        <v>6646</v>
      </c>
      <c r="T21" s="257">
        <v>6685</v>
      </c>
      <c r="U21" s="257">
        <v>6700</v>
      </c>
      <c r="V21" s="257">
        <v>6734</v>
      </c>
      <c r="W21" s="257">
        <v>6763</v>
      </c>
    </row>
    <row r="22" spans="1:23" ht="15">
      <c r="A22" s="256" t="s">
        <v>192</v>
      </c>
      <c r="B22" t="s">
        <v>28</v>
      </c>
      <c r="C22" s="257">
        <v>490014</v>
      </c>
      <c r="D22" s="257">
        <v>499621</v>
      </c>
      <c r="E22" s="257">
        <v>510031</v>
      </c>
      <c r="F22" s="257">
        <v>522264</v>
      </c>
      <c r="G22" s="257">
        <v>538527</v>
      </c>
      <c r="H22" s="257">
        <v>544549</v>
      </c>
      <c r="I22" s="257">
        <v>552073</v>
      </c>
      <c r="J22" s="257">
        <v>557071</v>
      </c>
      <c r="K22" s="257">
        <v>561955</v>
      </c>
      <c r="L22" s="257">
        <v>566456</v>
      </c>
      <c r="M22" s="257">
        <v>570329</v>
      </c>
      <c r="N22" s="257">
        <v>573769</v>
      </c>
      <c r="O22" s="257">
        <v>576889</v>
      </c>
      <c r="P22" s="257">
        <v>579837</v>
      </c>
      <c r="Q22" s="257">
        <v>582669</v>
      </c>
      <c r="R22" s="257">
        <v>585374</v>
      </c>
      <c r="S22" s="257">
        <v>587955</v>
      </c>
      <c r="T22" s="257">
        <v>590446</v>
      </c>
      <c r="U22" s="257">
        <v>592795</v>
      </c>
      <c r="V22" s="257">
        <v>594998</v>
      </c>
      <c r="W22" s="257">
        <v>597042</v>
      </c>
    </row>
    <row r="23" spans="1:23" ht="15">
      <c r="A23" s="256" t="s">
        <v>284</v>
      </c>
      <c r="B23" t="s">
        <v>152</v>
      </c>
      <c r="C23" s="257">
        <v>10549</v>
      </c>
      <c r="D23" s="257">
        <v>10484</v>
      </c>
      <c r="E23" s="257">
        <v>10377</v>
      </c>
      <c r="F23" s="257">
        <v>10323</v>
      </c>
      <c r="G23" s="257">
        <v>10274</v>
      </c>
      <c r="H23" s="257">
        <v>10566</v>
      </c>
      <c r="I23" s="257">
        <v>10608</v>
      </c>
      <c r="J23" s="257">
        <v>10718</v>
      </c>
      <c r="K23" s="257">
        <v>10808</v>
      </c>
      <c r="L23" s="257">
        <v>10892</v>
      </c>
      <c r="M23" s="257">
        <v>10985</v>
      </c>
      <c r="N23" s="257">
        <v>11029</v>
      </c>
      <c r="O23" s="257">
        <v>11108</v>
      </c>
      <c r="P23" s="257">
        <v>11168</v>
      </c>
      <c r="Q23" s="257">
        <v>11208</v>
      </c>
      <c r="R23" s="257">
        <v>11262</v>
      </c>
      <c r="S23" s="257">
        <v>11326</v>
      </c>
      <c r="T23" s="257">
        <v>11370</v>
      </c>
      <c r="U23" s="257">
        <v>11421</v>
      </c>
      <c r="V23" s="257">
        <v>11471</v>
      </c>
      <c r="W23" s="257">
        <v>11498</v>
      </c>
    </row>
    <row r="24" spans="1:23" ht="15">
      <c r="A24" s="256" t="s">
        <v>285</v>
      </c>
      <c r="B24" t="s">
        <v>154</v>
      </c>
      <c r="C24" s="257">
        <v>15427</v>
      </c>
      <c r="D24" s="257">
        <v>15445</v>
      </c>
      <c r="E24" s="257">
        <v>15494</v>
      </c>
      <c r="F24" s="257">
        <v>15607</v>
      </c>
      <c r="G24" s="257">
        <v>15736</v>
      </c>
      <c r="H24" s="257">
        <v>16059</v>
      </c>
      <c r="I24" s="257">
        <v>16178</v>
      </c>
      <c r="J24" s="257">
        <v>16320</v>
      </c>
      <c r="K24" s="257">
        <v>16485</v>
      </c>
      <c r="L24" s="257">
        <v>16604</v>
      </c>
      <c r="M24" s="257">
        <v>16722</v>
      </c>
      <c r="N24" s="257">
        <v>16826</v>
      </c>
      <c r="O24" s="257">
        <v>16921</v>
      </c>
      <c r="P24" s="257">
        <v>17021</v>
      </c>
      <c r="Q24" s="257">
        <v>17096</v>
      </c>
      <c r="R24" s="257">
        <v>17183</v>
      </c>
      <c r="S24" s="257">
        <v>17274</v>
      </c>
      <c r="T24" s="257">
        <v>17332</v>
      </c>
      <c r="U24" s="257">
        <v>17416</v>
      </c>
      <c r="V24" s="257">
        <v>17487</v>
      </c>
      <c r="W24" s="257">
        <v>17545</v>
      </c>
    </row>
    <row r="25" spans="1:23" ht="15">
      <c r="A25" s="256" t="s">
        <v>287</v>
      </c>
      <c r="B25" t="s">
        <v>157</v>
      </c>
      <c r="C25" s="257">
        <v>26073</v>
      </c>
      <c r="D25" s="257">
        <v>25996</v>
      </c>
      <c r="E25" s="257">
        <v>25975</v>
      </c>
      <c r="F25" s="257">
        <v>26118</v>
      </c>
      <c r="G25" s="257">
        <v>26160</v>
      </c>
      <c r="H25" s="257">
        <v>26828</v>
      </c>
      <c r="I25" s="257">
        <v>26971</v>
      </c>
      <c r="J25" s="257">
        <v>27229</v>
      </c>
      <c r="K25" s="257">
        <v>27458</v>
      </c>
      <c r="L25" s="257">
        <v>27711</v>
      </c>
      <c r="M25" s="257">
        <v>27884</v>
      </c>
      <c r="N25" s="257">
        <v>28074</v>
      </c>
      <c r="O25" s="257">
        <v>28235</v>
      </c>
      <c r="P25" s="257">
        <v>28379</v>
      </c>
      <c r="Q25" s="257">
        <v>28529</v>
      </c>
      <c r="R25" s="257">
        <v>28664</v>
      </c>
      <c r="S25" s="257">
        <v>28781</v>
      </c>
      <c r="T25" s="257">
        <v>28924</v>
      </c>
      <c r="U25" s="257">
        <v>29045</v>
      </c>
      <c r="V25" s="257">
        <v>29136</v>
      </c>
      <c r="W25" s="257">
        <v>29260</v>
      </c>
    </row>
    <row r="26" spans="1:23" ht="15">
      <c r="A26" s="256" t="s">
        <v>224</v>
      </c>
      <c r="B26" t="s">
        <v>77</v>
      </c>
      <c r="C26" s="257">
        <v>8088</v>
      </c>
      <c r="D26" s="257">
        <v>8075</v>
      </c>
      <c r="E26" s="257">
        <v>8053</v>
      </c>
      <c r="F26" s="257">
        <v>8039</v>
      </c>
      <c r="G26" s="257">
        <v>8065</v>
      </c>
      <c r="H26" s="257">
        <v>8241</v>
      </c>
      <c r="I26" s="257">
        <v>8311</v>
      </c>
      <c r="J26" s="257">
        <v>8389</v>
      </c>
      <c r="K26" s="257">
        <v>8473</v>
      </c>
      <c r="L26" s="257">
        <v>8523</v>
      </c>
      <c r="M26" s="257">
        <v>8599</v>
      </c>
      <c r="N26" s="257">
        <v>8640</v>
      </c>
      <c r="O26" s="257">
        <v>8682</v>
      </c>
      <c r="P26" s="257">
        <v>8739</v>
      </c>
      <c r="Q26" s="257">
        <v>8771</v>
      </c>
      <c r="R26" s="257">
        <v>8814</v>
      </c>
      <c r="S26" s="257">
        <v>8872</v>
      </c>
      <c r="T26" s="257">
        <v>8902</v>
      </c>
      <c r="U26" s="257">
        <v>8929</v>
      </c>
      <c r="V26" s="257">
        <v>8981</v>
      </c>
      <c r="W26" s="257">
        <v>9009</v>
      </c>
    </row>
    <row r="27" spans="1:23" ht="15">
      <c r="A27" s="256" t="s">
        <v>242</v>
      </c>
      <c r="B27" t="s">
        <v>100</v>
      </c>
      <c r="C27" s="257">
        <v>9102</v>
      </c>
      <c r="D27" s="257">
        <v>9157</v>
      </c>
      <c r="E27" s="257">
        <v>9212</v>
      </c>
      <c r="F27" s="257">
        <v>9354</v>
      </c>
      <c r="G27" s="257">
        <v>9502</v>
      </c>
      <c r="H27" s="257">
        <v>9679</v>
      </c>
      <c r="I27" s="257">
        <v>9764</v>
      </c>
      <c r="J27" s="257">
        <v>9849</v>
      </c>
      <c r="K27" s="257">
        <v>9925</v>
      </c>
      <c r="L27" s="257">
        <v>10017</v>
      </c>
      <c r="M27" s="257">
        <v>10105</v>
      </c>
      <c r="N27" s="257">
        <v>10150</v>
      </c>
      <c r="O27" s="257">
        <v>10212</v>
      </c>
      <c r="P27" s="257">
        <v>10253</v>
      </c>
      <c r="Q27" s="257">
        <v>10321</v>
      </c>
      <c r="R27" s="257">
        <v>10364</v>
      </c>
      <c r="S27" s="257">
        <v>10402</v>
      </c>
      <c r="T27" s="257">
        <v>10461</v>
      </c>
      <c r="U27" s="257">
        <v>10491</v>
      </c>
      <c r="V27" s="257">
        <v>10532</v>
      </c>
      <c r="W27" s="257">
        <v>10582</v>
      </c>
    </row>
    <row r="28" spans="1:23" ht="15">
      <c r="A28" s="256" t="s">
        <v>200</v>
      </c>
      <c r="B28" t="s">
        <v>40</v>
      </c>
      <c r="C28" s="257">
        <v>27811</v>
      </c>
      <c r="D28" s="257">
        <v>28134</v>
      </c>
      <c r="E28" s="257">
        <v>28551</v>
      </c>
      <c r="F28" s="257">
        <v>28996</v>
      </c>
      <c r="G28" s="257">
        <v>29716</v>
      </c>
      <c r="H28" s="257">
        <v>30047</v>
      </c>
      <c r="I28" s="257">
        <v>30370</v>
      </c>
      <c r="J28" s="257">
        <v>30642</v>
      </c>
      <c r="K28" s="257">
        <v>30925</v>
      </c>
      <c r="L28" s="257">
        <v>31160</v>
      </c>
      <c r="M28" s="257">
        <v>31368</v>
      </c>
      <c r="N28" s="257">
        <v>31563</v>
      </c>
      <c r="O28" s="257">
        <v>31727</v>
      </c>
      <c r="P28" s="257">
        <v>31890</v>
      </c>
      <c r="Q28" s="257">
        <v>32056</v>
      </c>
      <c r="R28" s="257">
        <v>32196</v>
      </c>
      <c r="S28" s="257">
        <v>32353</v>
      </c>
      <c r="T28" s="257">
        <v>32476</v>
      </c>
      <c r="U28" s="257">
        <v>32621</v>
      </c>
      <c r="V28" s="257">
        <v>32744</v>
      </c>
      <c r="W28" s="257">
        <v>32856</v>
      </c>
    </row>
    <row r="29" spans="1:23" ht="15">
      <c r="A29" s="256" t="s">
        <v>243</v>
      </c>
      <c r="B29" t="s">
        <v>101</v>
      </c>
      <c r="C29" s="257">
        <v>8168</v>
      </c>
      <c r="D29" s="257">
        <v>8185</v>
      </c>
      <c r="E29" s="257">
        <v>8220</v>
      </c>
      <c r="F29" s="257">
        <v>8297</v>
      </c>
      <c r="G29" s="257">
        <v>8420</v>
      </c>
      <c r="H29" s="257">
        <v>8558</v>
      </c>
      <c r="I29" s="257">
        <v>8640</v>
      </c>
      <c r="J29" s="257">
        <v>8727</v>
      </c>
      <c r="K29" s="257">
        <v>8798</v>
      </c>
      <c r="L29" s="257">
        <v>8870</v>
      </c>
      <c r="M29" s="257">
        <v>8938</v>
      </c>
      <c r="N29" s="257">
        <v>9002</v>
      </c>
      <c r="O29" s="257">
        <v>9073</v>
      </c>
      <c r="P29" s="257">
        <v>9101</v>
      </c>
      <c r="Q29" s="257">
        <v>9132</v>
      </c>
      <c r="R29" s="257">
        <v>9196</v>
      </c>
      <c r="S29" s="257">
        <v>9231</v>
      </c>
      <c r="T29" s="257">
        <v>9257</v>
      </c>
      <c r="U29" s="257">
        <v>9302</v>
      </c>
      <c r="V29" s="257">
        <v>9329</v>
      </c>
      <c r="W29" s="257">
        <v>9371</v>
      </c>
    </row>
    <row r="30" spans="1:23" ht="15">
      <c r="A30" s="256" t="s">
        <v>193</v>
      </c>
      <c r="B30" t="s">
        <v>30</v>
      </c>
      <c r="C30" s="257">
        <v>75622</v>
      </c>
      <c r="D30" s="257">
        <v>76766</v>
      </c>
      <c r="E30" s="257">
        <v>78000</v>
      </c>
      <c r="F30" s="257">
        <v>79638</v>
      </c>
      <c r="G30" s="257">
        <v>81658</v>
      </c>
      <c r="H30" s="257">
        <v>82827</v>
      </c>
      <c r="I30" s="257">
        <v>83850</v>
      </c>
      <c r="J30" s="257">
        <v>84631</v>
      </c>
      <c r="K30" s="257">
        <v>85385</v>
      </c>
      <c r="L30" s="257">
        <v>86081</v>
      </c>
      <c r="M30" s="257">
        <v>86667</v>
      </c>
      <c r="N30" s="257">
        <v>87216</v>
      </c>
      <c r="O30" s="257">
        <v>87689</v>
      </c>
      <c r="P30" s="257">
        <v>88161</v>
      </c>
      <c r="Q30" s="257">
        <v>88599</v>
      </c>
      <c r="R30" s="257">
        <v>89014</v>
      </c>
      <c r="S30" s="257">
        <v>89427</v>
      </c>
      <c r="T30" s="257">
        <v>89831</v>
      </c>
      <c r="U30" s="257">
        <v>90191</v>
      </c>
      <c r="V30" s="257">
        <v>90553</v>
      </c>
      <c r="W30" s="257">
        <v>90860</v>
      </c>
    </row>
    <row r="31" spans="1:23" ht="15">
      <c r="A31" s="256" t="s">
        <v>225</v>
      </c>
      <c r="B31" t="s">
        <v>78</v>
      </c>
      <c r="C31" s="257">
        <v>9273</v>
      </c>
      <c r="D31" s="257">
        <v>9250</v>
      </c>
      <c r="E31" s="257">
        <v>9196</v>
      </c>
      <c r="F31" s="257">
        <v>9203</v>
      </c>
      <c r="G31" s="257">
        <v>9202</v>
      </c>
      <c r="H31" s="257">
        <v>9426</v>
      </c>
      <c r="I31" s="257">
        <v>9494</v>
      </c>
      <c r="J31" s="257">
        <v>9587</v>
      </c>
      <c r="K31" s="257">
        <v>9671</v>
      </c>
      <c r="L31" s="257">
        <v>9755</v>
      </c>
      <c r="M31" s="257">
        <v>9839</v>
      </c>
      <c r="N31" s="257">
        <v>9874</v>
      </c>
      <c r="O31" s="257">
        <v>9928</v>
      </c>
      <c r="P31" s="257">
        <v>9992</v>
      </c>
      <c r="Q31" s="257">
        <v>10052</v>
      </c>
      <c r="R31" s="257">
        <v>10092</v>
      </c>
      <c r="S31" s="257">
        <v>10142</v>
      </c>
      <c r="T31" s="257">
        <v>10188</v>
      </c>
      <c r="U31" s="257">
        <v>10235</v>
      </c>
      <c r="V31" s="257">
        <v>10262</v>
      </c>
      <c r="W31" s="257">
        <v>10307</v>
      </c>
    </row>
    <row r="32" spans="1:23" ht="15">
      <c r="A32" s="256" t="s">
        <v>244</v>
      </c>
      <c r="B32" t="s">
        <v>102</v>
      </c>
      <c r="C32" s="257">
        <v>15744</v>
      </c>
      <c r="D32" s="257">
        <v>15670</v>
      </c>
      <c r="E32" s="257">
        <v>15566</v>
      </c>
      <c r="F32" s="257">
        <v>15523</v>
      </c>
      <c r="G32" s="257">
        <v>15490</v>
      </c>
      <c r="H32" s="257">
        <v>15889</v>
      </c>
      <c r="I32" s="257">
        <v>15959</v>
      </c>
      <c r="J32" s="257">
        <v>16097</v>
      </c>
      <c r="K32" s="257">
        <v>16256</v>
      </c>
      <c r="L32" s="257">
        <v>16371</v>
      </c>
      <c r="M32" s="257">
        <v>16487</v>
      </c>
      <c r="N32" s="257">
        <v>16591</v>
      </c>
      <c r="O32" s="257">
        <v>16692</v>
      </c>
      <c r="P32" s="257">
        <v>16783</v>
      </c>
      <c r="Q32" s="257">
        <v>16853</v>
      </c>
      <c r="R32" s="257">
        <v>16924</v>
      </c>
      <c r="S32" s="257">
        <v>17027</v>
      </c>
      <c r="T32" s="257">
        <v>17101</v>
      </c>
      <c r="U32" s="257">
        <v>17150</v>
      </c>
      <c r="V32" s="257">
        <v>17233</v>
      </c>
      <c r="W32" s="257">
        <v>17299</v>
      </c>
    </row>
    <row r="33" spans="1:23" ht="15">
      <c r="A33" s="256" t="s">
        <v>206</v>
      </c>
      <c r="B33" t="s">
        <v>49</v>
      </c>
      <c r="C33" s="257">
        <v>4763</v>
      </c>
      <c r="D33" s="257">
        <v>4736</v>
      </c>
      <c r="E33" s="257">
        <v>4539</v>
      </c>
      <c r="F33" s="257">
        <v>4582</v>
      </c>
      <c r="G33" s="257">
        <v>4537</v>
      </c>
      <c r="H33" s="257">
        <v>4691</v>
      </c>
      <c r="I33" s="257">
        <v>4715</v>
      </c>
      <c r="J33" s="257">
        <v>4744</v>
      </c>
      <c r="K33" s="257">
        <v>4781</v>
      </c>
      <c r="L33" s="257">
        <v>4824</v>
      </c>
      <c r="M33" s="257">
        <v>4850</v>
      </c>
      <c r="N33" s="257">
        <v>4894</v>
      </c>
      <c r="O33" s="257">
        <v>4924</v>
      </c>
      <c r="P33" s="257">
        <v>4927</v>
      </c>
      <c r="Q33" s="257">
        <v>4954</v>
      </c>
      <c r="R33" s="257">
        <v>5005</v>
      </c>
      <c r="S33" s="257">
        <v>4996</v>
      </c>
      <c r="T33" s="257">
        <v>5025</v>
      </c>
      <c r="U33" s="257">
        <v>5055</v>
      </c>
      <c r="V33" s="257">
        <v>5069</v>
      </c>
      <c r="W33" s="257">
        <v>5082</v>
      </c>
    </row>
    <row r="34" spans="1:23" ht="15">
      <c r="A34" s="256" t="s">
        <v>286</v>
      </c>
      <c r="B34" t="s">
        <v>156</v>
      </c>
      <c r="C34" s="257">
        <v>5012</v>
      </c>
      <c r="D34" s="257">
        <v>4952</v>
      </c>
      <c r="E34" s="257">
        <v>4789</v>
      </c>
      <c r="F34" s="257">
        <v>4743</v>
      </c>
      <c r="G34" s="257">
        <v>4670</v>
      </c>
      <c r="H34" s="257">
        <v>4813</v>
      </c>
      <c r="I34" s="257">
        <v>4804</v>
      </c>
      <c r="J34" s="257">
        <v>4869</v>
      </c>
      <c r="K34" s="257">
        <v>4907</v>
      </c>
      <c r="L34" s="257">
        <v>4951</v>
      </c>
      <c r="M34" s="257">
        <v>4973</v>
      </c>
      <c r="N34" s="257">
        <v>5005</v>
      </c>
      <c r="O34" s="257">
        <v>5049</v>
      </c>
      <c r="P34" s="257">
        <v>5072</v>
      </c>
      <c r="Q34" s="257">
        <v>5097</v>
      </c>
      <c r="R34" s="257">
        <v>5108</v>
      </c>
      <c r="S34" s="257">
        <v>5138</v>
      </c>
      <c r="T34" s="257">
        <v>5153</v>
      </c>
      <c r="U34" s="257">
        <v>5189</v>
      </c>
      <c r="V34" s="257">
        <v>5206</v>
      </c>
      <c r="W34" s="257">
        <v>5228</v>
      </c>
    </row>
    <row r="35" spans="1:23" ht="15">
      <c r="A35" s="256" t="s">
        <v>306</v>
      </c>
      <c r="B35" t="s">
        <v>180</v>
      </c>
      <c r="C35" s="257">
        <v>44404</v>
      </c>
      <c r="D35" s="257">
        <v>45489</v>
      </c>
      <c r="E35" s="257">
        <v>46629</v>
      </c>
      <c r="F35" s="257">
        <v>47932</v>
      </c>
      <c r="G35" s="257">
        <v>49659</v>
      </c>
      <c r="H35" s="257">
        <v>50106</v>
      </c>
      <c r="I35" s="257">
        <v>50885</v>
      </c>
      <c r="J35" s="257">
        <v>51328</v>
      </c>
      <c r="K35" s="257">
        <v>51777</v>
      </c>
      <c r="L35" s="257">
        <v>52184</v>
      </c>
      <c r="M35" s="257">
        <v>52540</v>
      </c>
      <c r="N35" s="257">
        <v>52854</v>
      </c>
      <c r="O35" s="257">
        <v>53109</v>
      </c>
      <c r="P35" s="257">
        <v>53385</v>
      </c>
      <c r="Q35" s="257">
        <v>53650</v>
      </c>
      <c r="R35" s="257">
        <v>53894</v>
      </c>
      <c r="S35" s="257">
        <v>54126</v>
      </c>
      <c r="T35" s="257">
        <v>54350</v>
      </c>
      <c r="U35" s="257">
        <v>54553</v>
      </c>
      <c r="V35" s="257">
        <v>54753</v>
      </c>
      <c r="W35" s="257">
        <v>54942</v>
      </c>
    </row>
    <row r="36" spans="1:23" ht="15">
      <c r="A36" s="256" t="s">
        <v>263</v>
      </c>
      <c r="B36" t="s">
        <v>127</v>
      </c>
      <c r="C36" s="257">
        <v>56346</v>
      </c>
      <c r="D36" s="257">
        <v>57208</v>
      </c>
      <c r="E36" s="257">
        <v>58120</v>
      </c>
      <c r="F36" s="257">
        <v>59416</v>
      </c>
      <c r="G36" s="257">
        <v>61122</v>
      </c>
      <c r="H36" s="257">
        <v>61820</v>
      </c>
      <c r="I36" s="257">
        <v>62600</v>
      </c>
      <c r="J36" s="257">
        <v>63183</v>
      </c>
      <c r="K36" s="257">
        <v>63761</v>
      </c>
      <c r="L36" s="257">
        <v>64265</v>
      </c>
      <c r="M36" s="257">
        <v>64717</v>
      </c>
      <c r="N36" s="257">
        <v>65125</v>
      </c>
      <c r="O36" s="257">
        <v>65503</v>
      </c>
      <c r="P36" s="257">
        <v>65847</v>
      </c>
      <c r="Q36" s="257">
        <v>66167</v>
      </c>
      <c r="R36" s="257">
        <v>66492</v>
      </c>
      <c r="S36" s="257">
        <v>66800</v>
      </c>
      <c r="T36" s="257">
        <v>67090</v>
      </c>
      <c r="U36" s="257">
        <v>67363</v>
      </c>
      <c r="V36" s="257">
        <v>67631</v>
      </c>
      <c r="W36" s="257">
        <v>67870</v>
      </c>
    </row>
    <row r="37" spans="1:23" ht="15">
      <c r="A37" s="256" t="s">
        <v>226</v>
      </c>
      <c r="B37" t="s">
        <v>454</v>
      </c>
      <c r="C37" s="257">
        <v>3932</v>
      </c>
      <c r="D37" s="257">
        <v>3900</v>
      </c>
      <c r="E37" s="257">
        <v>3888</v>
      </c>
      <c r="F37" s="257">
        <v>3954</v>
      </c>
      <c r="G37" s="257">
        <v>3954</v>
      </c>
      <c r="H37" s="257">
        <v>4069</v>
      </c>
      <c r="I37" s="257">
        <v>4108</v>
      </c>
      <c r="J37" s="257">
        <v>4154</v>
      </c>
      <c r="K37" s="257">
        <v>4174</v>
      </c>
      <c r="L37" s="257">
        <v>4219</v>
      </c>
      <c r="M37" s="257">
        <v>4242</v>
      </c>
      <c r="N37" s="257">
        <v>4264</v>
      </c>
      <c r="O37" s="257">
        <v>4288</v>
      </c>
      <c r="P37" s="257">
        <v>4308</v>
      </c>
      <c r="Q37" s="257">
        <v>4331</v>
      </c>
      <c r="R37" s="257">
        <v>4361</v>
      </c>
      <c r="S37" s="257">
        <v>4372</v>
      </c>
      <c r="T37" s="257">
        <v>4402</v>
      </c>
      <c r="U37" s="257">
        <v>4425</v>
      </c>
      <c r="V37" s="257">
        <v>4438</v>
      </c>
      <c r="W37" s="257">
        <v>4463</v>
      </c>
    </row>
    <row r="38" spans="1:23" ht="15">
      <c r="A38" s="256" t="s">
        <v>201</v>
      </c>
      <c r="B38" t="s">
        <v>41</v>
      </c>
      <c r="C38" s="257">
        <v>84926</v>
      </c>
      <c r="D38" s="257">
        <v>86492</v>
      </c>
      <c r="E38" s="257">
        <v>88188</v>
      </c>
      <c r="F38" s="257">
        <v>90213</v>
      </c>
      <c r="G38" s="257">
        <v>93044</v>
      </c>
      <c r="H38" s="257">
        <v>94010</v>
      </c>
      <c r="I38" s="257">
        <v>95274</v>
      </c>
      <c r="J38" s="257">
        <v>96148</v>
      </c>
      <c r="K38" s="257">
        <v>97025</v>
      </c>
      <c r="L38" s="257">
        <v>97803</v>
      </c>
      <c r="M38" s="257">
        <v>98488</v>
      </c>
      <c r="N38" s="257">
        <v>99102</v>
      </c>
      <c r="O38" s="257">
        <v>99651</v>
      </c>
      <c r="P38" s="257">
        <v>100171</v>
      </c>
      <c r="Q38" s="257">
        <v>100665</v>
      </c>
      <c r="R38" s="257">
        <v>101159</v>
      </c>
      <c r="S38" s="257">
        <v>101623</v>
      </c>
      <c r="T38" s="257">
        <v>102053</v>
      </c>
      <c r="U38" s="257">
        <v>102472</v>
      </c>
      <c r="V38" s="257">
        <v>102874</v>
      </c>
      <c r="W38" s="257">
        <v>103229</v>
      </c>
    </row>
    <row r="39" spans="1:23" ht="15">
      <c r="A39" s="256" t="s">
        <v>307</v>
      </c>
      <c r="B39" t="s">
        <v>181</v>
      </c>
      <c r="C39" s="257">
        <v>53865</v>
      </c>
      <c r="D39" s="257">
        <v>54908</v>
      </c>
      <c r="E39" s="257">
        <v>56044</v>
      </c>
      <c r="F39" s="257">
        <v>57375</v>
      </c>
      <c r="G39" s="257">
        <v>58684</v>
      </c>
      <c r="H39" s="257">
        <v>59822</v>
      </c>
      <c r="I39" s="257">
        <v>60646</v>
      </c>
      <c r="J39" s="257">
        <v>61211</v>
      </c>
      <c r="K39" s="257">
        <v>61741</v>
      </c>
      <c r="L39" s="257">
        <v>62235</v>
      </c>
      <c r="M39" s="257">
        <v>62675</v>
      </c>
      <c r="N39" s="257">
        <v>63048</v>
      </c>
      <c r="O39" s="257">
        <v>63397</v>
      </c>
      <c r="P39" s="257">
        <v>63722</v>
      </c>
      <c r="Q39" s="257">
        <v>64032</v>
      </c>
      <c r="R39" s="257">
        <v>64331</v>
      </c>
      <c r="S39" s="257">
        <v>64619</v>
      </c>
      <c r="T39" s="257">
        <v>64879</v>
      </c>
      <c r="U39" s="257">
        <v>65154</v>
      </c>
      <c r="V39" s="257">
        <v>65389</v>
      </c>
      <c r="W39" s="257">
        <v>65630</v>
      </c>
    </row>
    <row r="40" spans="1:23" ht="15">
      <c r="A40" s="256" t="s">
        <v>214</v>
      </c>
      <c r="B40" t="s">
        <v>62</v>
      </c>
      <c r="C40" s="257">
        <v>9587</v>
      </c>
      <c r="D40" s="257">
        <v>9617</v>
      </c>
      <c r="E40" s="257">
        <v>9747</v>
      </c>
      <c r="F40" s="257">
        <v>9775</v>
      </c>
      <c r="G40" s="257">
        <v>9844</v>
      </c>
      <c r="H40" s="257">
        <v>10053</v>
      </c>
      <c r="I40" s="257">
        <v>10147</v>
      </c>
      <c r="J40" s="257">
        <v>10253</v>
      </c>
      <c r="K40" s="257">
        <v>10326</v>
      </c>
      <c r="L40" s="257">
        <v>10422</v>
      </c>
      <c r="M40" s="257">
        <v>10495</v>
      </c>
      <c r="N40" s="257">
        <v>10562</v>
      </c>
      <c r="O40" s="257">
        <v>10616</v>
      </c>
      <c r="P40" s="257">
        <v>10674</v>
      </c>
      <c r="Q40" s="257">
        <v>10729</v>
      </c>
      <c r="R40" s="257">
        <v>10782</v>
      </c>
      <c r="S40" s="257">
        <v>10842</v>
      </c>
      <c r="T40" s="257">
        <v>10878</v>
      </c>
      <c r="U40" s="257">
        <v>10912</v>
      </c>
      <c r="V40" s="257">
        <v>10973</v>
      </c>
      <c r="W40" s="257">
        <v>10996</v>
      </c>
    </row>
    <row r="41" spans="1:23" ht="15">
      <c r="A41" s="256" t="s">
        <v>261</v>
      </c>
      <c r="B41" t="s">
        <v>124</v>
      </c>
      <c r="C41" s="257">
        <v>16146</v>
      </c>
      <c r="D41" s="257">
        <v>15873</v>
      </c>
      <c r="E41" s="257">
        <v>15667</v>
      </c>
      <c r="F41" s="257">
        <v>15444</v>
      </c>
      <c r="G41" s="257">
        <v>15042</v>
      </c>
      <c r="H41" s="257">
        <v>15929</v>
      </c>
      <c r="I41" s="257">
        <v>16062</v>
      </c>
      <c r="J41" s="257">
        <v>16201</v>
      </c>
      <c r="K41" s="257">
        <v>16390</v>
      </c>
      <c r="L41" s="257">
        <v>16551</v>
      </c>
      <c r="M41" s="257">
        <v>16686</v>
      </c>
      <c r="N41" s="257">
        <v>16811</v>
      </c>
      <c r="O41" s="257">
        <v>16934</v>
      </c>
      <c r="P41" s="257">
        <v>17051</v>
      </c>
      <c r="Q41" s="257">
        <v>17162</v>
      </c>
      <c r="R41" s="257">
        <v>17240</v>
      </c>
      <c r="S41" s="257">
        <v>17350</v>
      </c>
      <c r="T41" s="257">
        <v>17491</v>
      </c>
      <c r="U41" s="257">
        <v>17574</v>
      </c>
      <c r="V41" s="257">
        <v>17648</v>
      </c>
      <c r="W41" s="257">
        <v>17764</v>
      </c>
    </row>
    <row r="42" spans="1:23" ht="15">
      <c r="A42" s="256" t="s">
        <v>262</v>
      </c>
      <c r="B42" t="s">
        <v>125</v>
      </c>
      <c r="C42" s="257">
        <v>4877</v>
      </c>
      <c r="D42" s="257">
        <v>4850</v>
      </c>
      <c r="E42" s="257">
        <v>4833</v>
      </c>
      <c r="F42" s="257">
        <v>4797</v>
      </c>
      <c r="G42" s="257">
        <v>4760</v>
      </c>
      <c r="H42" s="257">
        <v>4899</v>
      </c>
      <c r="I42" s="257">
        <v>4927</v>
      </c>
      <c r="J42" s="257">
        <v>4965</v>
      </c>
      <c r="K42" s="257">
        <v>5020</v>
      </c>
      <c r="L42" s="257">
        <v>5049</v>
      </c>
      <c r="M42" s="257">
        <v>5093</v>
      </c>
      <c r="N42" s="257">
        <v>5116</v>
      </c>
      <c r="O42" s="257">
        <v>5163</v>
      </c>
      <c r="P42" s="257">
        <v>5179</v>
      </c>
      <c r="Q42" s="257">
        <v>5197</v>
      </c>
      <c r="R42" s="257">
        <v>5248</v>
      </c>
      <c r="S42" s="257">
        <v>5264</v>
      </c>
      <c r="T42" s="257">
        <v>5271</v>
      </c>
      <c r="U42" s="257">
        <v>5305</v>
      </c>
      <c r="V42" s="257">
        <v>5329</v>
      </c>
      <c r="W42" s="257">
        <v>5336</v>
      </c>
    </row>
    <row r="43" spans="1:23" ht="15">
      <c r="A43" s="256" t="s">
        <v>288</v>
      </c>
      <c r="B43" t="s">
        <v>158</v>
      </c>
      <c r="C43" s="257">
        <v>21129</v>
      </c>
      <c r="D43" s="257">
        <v>21153</v>
      </c>
      <c r="E43" s="257">
        <v>21275</v>
      </c>
      <c r="F43" s="257">
        <v>21377</v>
      </c>
      <c r="G43" s="257">
        <v>21504</v>
      </c>
      <c r="H43" s="257">
        <v>21997</v>
      </c>
      <c r="I43" s="257">
        <v>22137</v>
      </c>
      <c r="J43" s="257">
        <v>22352</v>
      </c>
      <c r="K43" s="257">
        <v>22540</v>
      </c>
      <c r="L43" s="257">
        <v>22737</v>
      </c>
      <c r="M43" s="257">
        <v>22905</v>
      </c>
      <c r="N43" s="257">
        <v>23034</v>
      </c>
      <c r="O43" s="257">
        <v>23163</v>
      </c>
      <c r="P43" s="257">
        <v>23289</v>
      </c>
      <c r="Q43" s="257">
        <v>23416</v>
      </c>
      <c r="R43" s="257">
        <v>23503</v>
      </c>
      <c r="S43" s="257">
        <v>23631</v>
      </c>
      <c r="T43" s="257">
        <v>23736</v>
      </c>
      <c r="U43" s="257">
        <v>23829</v>
      </c>
      <c r="V43" s="257">
        <v>23912</v>
      </c>
      <c r="W43" s="257">
        <v>24023</v>
      </c>
    </row>
    <row r="44" spans="1:23" ht="15">
      <c r="A44" s="256" t="s">
        <v>194</v>
      </c>
      <c r="B44" t="s">
        <v>31</v>
      </c>
      <c r="C44" s="257">
        <v>73796</v>
      </c>
      <c r="D44" s="257">
        <v>74957</v>
      </c>
      <c r="E44" s="257">
        <v>76210</v>
      </c>
      <c r="F44" s="257">
        <v>77884</v>
      </c>
      <c r="G44" s="257">
        <v>80000</v>
      </c>
      <c r="H44" s="257">
        <v>81005</v>
      </c>
      <c r="I44" s="257">
        <v>82038</v>
      </c>
      <c r="J44" s="257">
        <v>82781</v>
      </c>
      <c r="K44" s="257">
        <v>83559</v>
      </c>
      <c r="L44" s="257">
        <v>84209</v>
      </c>
      <c r="M44" s="257">
        <v>84787</v>
      </c>
      <c r="N44" s="257">
        <v>85324</v>
      </c>
      <c r="O44" s="257">
        <v>85805</v>
      </c>
      <c r="P44" s="257">
        <v>86253</v>
      </c>
      <c r="Q44" s="257">
        <v>86681</v>
      </c>
      <c r="R44" s="257">
        <v>87109</v>
      </c>
      <c r="S44" s="257">
        <v>87502</v>
      </c>
      <c r="T44" s="257">
        <v>87892</v>
      </c>
      <c r="U44" s="257">
        <v>88264</v>
      </c>
      <c r="V44" s="257">
        <v>88596</v>
      </c>
      <c r="W44" s="257">
        <v>88912</v>
      </c>
    </row>
    <row r="45" spans="1:23" ht="15">
      <c r="A45" s="256" t="s">
        <v>245</v>
      </c>
      <c r="B45" t="s">
        <v>103</v>
      </c>
      <c r="C45" s="257">
        <v>22593</v>
      </c>
      <c r="D45" s="257">
        <v>22673</v>
      </c>
      <c r="E45" s="257">
        <v>22836</v>
      </c>
      <c r="F45" s="257">
        <v>23044</v>
      </c>
      <c r="G45" s="257">
        <v>23255</v>
      </c>
      <c r="H45" s="257">
        <v>23749</v>
      </c>
      <c r="I45" s="257">
        <v>23950</v>
      </c>
      <c r="J45" s="257">
        <v>24168</v>
      </c>
      <c r="K45" s="257">
        <v>24377</v>
      </c>
      <c r="L45" s="257">
        <v>24586</v>
      </c>
      <c r="M45" s="257">
        <v>24765</v>
      </c>
      <c r="N45" s="257">
        <v>24900</v>
      </c>
      <c r="O45" s="257">
        <v>25060</v>
      </c>
      <c r="P45" s="257">
        <v>25183</v>
      </c>
      <c r="Q45" s="257">
        <v>25305</v>
      </c>
      <c r="R45" s="257">
        <v>25439</v>
      </c>
      <c r="S45" s="257">
        <v>25545</v>
      </c>
      <c r="T45" s="257">
        <v>25655</v>
      </c>
      <c r="U45" s="257">
        <v>25755</v>
      </c>
      <c r="V45" s="257">
        <v>25874</v>
      </c>
      <c r="W45" s="257">
        <v>25965</v>
      </c>
    </row>
    <row r="46" spans="1:23" ht="15">
      <c r="A46" s="256" t="s">
        <v>227</v>
      </c>
      <c r="B46" t="s">
        <v>80</v>
      </c>
      <c r="C46" s="257">
        <v>18084</v>
      </c>
      <c r="D46" s="257">
        <v>18332</v>
      </c>
      <c r="E46" s="257">
        <v>18533</v>
      </c>
      <c r="F46" s="257">
        <v>18902</v>
      </c>
      <c r="G46" s="257">
        <v>19332</v>
      </c>
      <c r="H46" s="257">
        <v>19610</v>
      </c>
      <c r="I46" s="257">
        <v>19839</v>
      </c>
      <c r="J46" s="257">
        <v>20020</v>
      </c>
      <c r="K46" s="257">
        <v>20198</v>
      </c>
      <c r="L46" s="257">
        <v>20360</v>
      </c>
      <c r="M46" s="257">
        <v>20498</v>
      </c>
      <c r="N46" s="257">
        <v>20634</v>
      </c>
      <c r="O46" s="257">
        <v>20733</v>
      </c>
      <c r="P46" s="257">
        <v>20860</v>
      </c>
      <c r="Q46" s="257">
        <v>20956</v>
      </c>
      <c r="R46" s="257">
        <v>21041</v>
      </c>
      <c r="S46" s="257">
        <v>21163</v>
      </c>
      <c r="T46" s="257">
        <v>21233</v>
      </c>
      <c r="U46" s="257">
        <v>21334</v>
      </c>
      <c r="V46" s="257">
        <v>21407</v>
      </c>
      <c r="W46" s="257">
        <v>21483</v>
      </c>
    </row>
    <row r="47" spans="1:23" ht="15">
      <c r="A47" s="256" t="s">
        <v>246</v>
      </c>
      <c r="B47" t="s">
        <v>104</v>
      </c>
      <c r="C47" s="257">
        <v>12308</v>
      </c>
      <c r="D47" s="257">
        <v>12227</v>
      </c>
      <c r="E47" s="257">
        <v>12177</v>
      </c>
      <c r="F47" s="257">
        <v>12158</v>
      </c>
      <c r="G47" s="257">
        <v>12108</v>
      </c>
      <c r="H47" s="257">
        <v>12432</v>
      </c>
      <c r="I47" s="257">
        <v>12486</v>
      </c>
      <c r="J47" s="257">
        <v>12605</v>
      </c>
      <c r="K47" s="257">
        <v>12713</v>
      </c>
      <c r="L47" s="257">
        <v>12820</v>
      </c>
      <c r="M47" s="257">
        <v>12914</v>
      </c>
      <c r="N47" s="257">
        <v>12988</v>
      </c>
      <c r="O47" s="257">
        <v>13066</v>
      </c>
      <c r="P47" s="257">
        <v>13110</v>
      </c>
      <c r="Q47" s="257">
        <v>13191</v>
      </c>
      <c r="R47" s="257">
        <v>13255</v>
      </c>
      <c r="S47" s="257">
        <v>13307</v>
      </c>
      <c r="T47" s="257">
        <v>13382</v>
      </c>
      <c r="U47" s="257">
        <v>13428</v>
      </c>
      <c r="V47" s="257">
        <v>13485</v>
      </c>
      <c r="W47" s="257">
        <v>13527</v>
      </c>
    </row>
    <row r="48" spans="1:23" ht="15">
      <c r="A48" s="256" t="s">
        <v>202</v>
      </c>
      <c r="B48" t="s">
        <v>42</v>
      </c>
      <c r="C48" s="257">
        <v>48493</v>
      </c>
      <c r="D48" s="257">
        <v>49488</v>
      </c>
      <c r="E48" s="257">
        <v>50544</v>
      </c>
      <c r="F48" s="257">
        <v>51862</v>
      </c>
      <c r="G48" s="257">
        <v>52925</v>
      </c>
      <c r="H48" s="257">
        <v>54096</v>
      </c>
      <c r="I48" s="257">
        <v>54863</v>
      </c>
      <c r="J48" s="257">
        <v>55363</v>
      </c>
      <c r="K48" s="257">
        <v>55845</v>
      </c>
      <c r="L48" s="257">
        <v>56306</v>
      </c>
      <c r="M48" s="257">
        <v>56681</v>
      </c>
      <c r="N48" s="257">
        <v>57032</v>
      </c>
      <c r="O48" s="257">
        <v>57339</v>
      </c>
      <c r="P48" s="257">
        <v>57646</v>
      </c>
      <c r="Q48" s="257">
        <v>57908</v>
      </c>
      <c r="R48" s="257">
        <v>58190</v>
      </c>
      <c r="S48" s="257">
        <v>58444</v>
      </c>
      <c r="T48" s="257">
        <v>58683</v>
      </c>
      <c r="U48" s="257">
        <v>58913</v>
      </c>
      <c r="V48" s="257">
        <v>59133</v>
      </c>
      <c r="W48" s="257">
        <v>59345</v>
      </c>
    </row>
    <row r="49" spans="1:23" ht="15">
      <c r="A49" s="256" t="s">
        <v>228</v>
      </c>
      <c r="B49" t="s">
        <v>81</v>
      </c>
      <c r="C49" s="257">
        <v>10594</v>
      </c>
      <c r="D49" s="257">
        <v>10830</v>
      </c>
      <c r="E49" s="257">
        <v>10986</v>
      </c>
      <c r="F49" s="257">
        <v>11159</v>
      </c>
      <c r="G49" s="257">
        <v>11465</v>
      </c>
      <c r="H49" s="257">
        <v>11624</v>
      </c>
      <c r="I49" s="257">
        <v>11767</v>
      </c>
      <c r="J49" s="257">
        <v>11873</v>
      </c>
      <c r="K49" s="257">
        <v>11982</v>
      </c>
      <c r="L49" s="257">
        <v>12062</v>
      </c>
      <c r="M49" s="257">
        <v>12158</v>
      </c>
      <c r="N49" s="257">
        <v>12225</v>
      </c>
      <c r="O49" s="257">
        <v>12300</v>
      </c>
      <c r="P49" s="257">
        <v>12355</v>
      </c>
      <c r="Q49" s="257">
        <v>12416</v>
      </c>
      <c r="R49" s="257">
        <v>12477</v>
      </c>
      <c r="S49" s="257">
        <v>12534</v>
      </c>
      <c r="T49" s="257">
        <v>12600</v>
      </c>
      <c r="U49" s="257">
        <v>12645</v>
      </c>
      <c r="V49" s="257">
        <v>12693</v>
      </c>
      <c r="W49" s="257">
        <v>12742</v>
      </c>
    </row>
    <row r="50" spans="1:23" ht="15">
      <c r="A50" s="256" t="s">
        <v>195</v>
      </c>
      <c r="B50" t="s">
        <v>32</v>
      </c>
      <c r="C50" s="257">
        <v>214539</v>
      </c>
      <c r="D50" s="257">
        <v>218805</v>
      </c>
      <c r="E50" s="257">
        <v>223456</v>
      </c>
      <c r="F50" s="257">
        <v>228848</v>
      </c>
      <c r="G50" s="257">
        <v>236114</v>
      </c>
      <c r="H50" s="257">
        <v>238656</v>
      </c>
      <c r="I50" s="257">
        <v>241984</v>
      </c>
      <c r="J50" s="257">
        <v>244188</v>
      </c>
      <c r="K50" s="257">
        <v>246327</v>
      </c>
      <c r="L50" s="257">
        <v>248304</v>
      </c>
      <c r="M50" s="257">
        <v>250012</v>
      </c>
      <c r="N50" s="257">
        <v>251521</v>
      </c>
      <c r="O50" s="257">
        <v>252884</v>
      </c>
      <c r="P50" s="257">
        <v>254190</v>
      </c>
      <c r="Q50" s="257">
        <v>255416</v>
      </c>
      <c r="R50" s="257">
        <v>256605</v>
      </c>
      <c r="S50" s="257">
        <v>257744</v>
      </c>
      <c r="T50" s="257">
        <v>258828</v>
      </c>
      <c r="U50" s="257">
        <v>259851</v>
      </c>
      <c r="V50" s="257">
        <v>260828</v>
      </c>
      <c r="W50" s="257">
        <v>261707</v>
      </c>
    </row>
    <row r="51" spans="1:23" ht="15">
      <c r="A51" s="256" t="s">
        <v>289</v>
      </c>
      <c r="B51" t="s">
        <v>159</v>
      </c>
      <c r="C51" s="257">
        <v>24059</v>
      </c>
      <c r="D51" s="257">
        <v>24143</v>
      </c>
      <c r="E51" s="257">
        <v>24252</v>
      </c>
      <c r="F51" s="257">
        <v>24408</v>
      </c>
      <c r="G51" s="257">
        <v>24553</v>
      </c>
      <c r="H51" s="257">
        <v>25128</v>
      </c>
      <c r="I51" s="257">
        <v>25299</v>
      </c>
      <c r="J51" s="257">
        <v>25541</v>
      </c>
      <c r="K51" s="257">
        <v>25764</v>
      </c>
      <c r="L51" s="257">
        <v>25981</v>
      </c>
      <c r="M51" s="257">
        <v>26163</v>
      </c>
      <c r="N51" s="257">
        <v>26312</v>
      </c>
      <c r="O51" s="257">
        <v>26475</v>
      </c>
      <c r="P51" s="257">
        <v>26610</v>
      </c>
      <c r="Q51" s="257">
        <v>26759</v>
      </c>
      <c r="R51" s="257">
        <v>26868</v>
      </c>
      <c r="S51" s="257">
        <v>26995</v>
      </c>
      <c r="T51" s="257">
        <v>27111</v>
      </c>
      <c r="U51" s="257">
        <v>27242</v>
      </c>
      <c r="V51" s="257">
        <v>27340</v>
      </c>
      <c r="W51" s="257">
        <v>27441</v>
      </c>
    </row>
    <row r="52" spans="1:23" ht="15">
      <c r="A52" s="256" t="s">
        <v>247</v>
      </c>
      <c r="B52" t="s">
        <v>105</v>
      </c>
      <c r="C52" s="257">
        <v>20944</v>
      </c>
      <c r="D52" s="257">
        <v>20813</v>
      </c>
      <c r="E52" s="257">
        <v>20820</v>
      </c>
      <c r="F52" s="257">
        <v>20739</v>
      </c>
      <c r="G52" s="257">
        <v>20657</v>
      </c>
      <c r="H52" s="257">
        <v>21243</v>
      </c>
      <c r="I52" s="257">
        <v>21345</v>
      </c>
      <c r="J52" s="257">
        <v>21525</v>
      </c>
      <c r="K52" s="257">
        <v>21737</v>
      </c>
      <c r="L52" s="257">
        <v>21905</v>
      </c>
      <c r="M52" s="257">
        <v>22049</v>
      </c>
      <c r="N52" s="257">
        <v>22204</v>
      </c>
      <c r="O52" s="257">
        <v>22312</v>
      </c>
      <c r="P52" s="257">
        <v>22428</v>
      </c>
      <c r="Q52" s="257">
        <v>22543</v>
      </c>
      <c r="R52" s="257">
        <v>22672</v>
      </c>
      <c r="S52" s="257">
        <v>22770</v>
      </c>
      <c r="T52" s="257">
        <v>22871</v>
      </c>
      <c r="U52" s="257">
        <v>22953</v>
      </c>
      <c r="V52" s="257">
        <v>23032</v>
      </c>
      <c r="W52" s="257">
        <v>23129</v>
      </c>
    </row>
    <row r="53" spans="1:23" ht="15">
      <c r="A53" s="256" t="s">
        <v>248</v>
      </c>
      <c r="B53" t="s">
        <v>106</v>
      </c>
      <c r="C53" s="257">
        <v>5349</v>
      </c>
      <c r="D53" s="257">
        <v>5396</v>
      </c>
      <c r="E53" s="257">
        <v>5460</v>
      </c>
      <c r="F53" s="257">
        <v>5544</v>
      </c>
      <c r="G53" s="257">
        <v>5652</v>
      </c>
      <c r="H53" s="257">
        <v>5725</v>
      </c>
      <c r="I53" s="257">
        <v>5796</v>
      </c>
      <c r="J53" s="257">
        <v>5857</v>
      </c>
      <c r="K53" s="257">
        <v>5899</v>
      </c>
      <c r="L53" s="257">
        <v>5963</v>
      </c>
      <c r="M53" s="257">
        <v>5988</v>
      </c>
      <c r="N53" s="257">
        <v>6027</v>
      </c>
      <c r="O53" s="257">
        <v>6062</v>
      </c>
      <c r="P53" s="257">
        <v>6100</v>
      </c>
      <c r="Q53" s="257">
        <v>6114</v>
      </c>
      <c r="R53" s="257">
        <v>6141</v>
      </c>
      <c r="S53" s="257">
        <v>6178</v>
      </c>
      <c r="T53" s="257">
        <v>6203</v>
      </c>
      <c r="U53" s="257">
        <v>6222</v>
      </c>
      <c r="V53" s="257">
        <v>6254</v>
      </c>
      <c r="W53" s="257">
        <v>6286</v>
      </c>
    </row>
    <row r="54" spans="1:23" ht="15">
      <c r="A54" s="256" t="s">
        <v>196</v>
      </c>
      <c r="B54" t="s">
        <v>33</v>
      </c>
      <c r="C54" s="257">
        <v>48759</v>
      </c>
      <c r="D54" s="257">
        <v>49613</v>
      </c>
      <c r="E54" s="257">
        <v>50456</v>
      </c>
      <c r="F54" s="257">
        <v>51662</v>
      </c>
      <c r="G54" s="257">
        <v>53162</v>
      </c>
      <c r="H54" s="257">
        <v>53781</v>
      </c>
      <c r="I54" s="257">
        <v>54489</v>
      </c>
      <c r="J54" s="257">
        <v>54986</v>
      </c>
      <c r="K54" s="257">
        <v>55483</v>
      </c>
      <c r="L54" s="257">
        <v>55902</v>
      </c>
      <c r="M54" s="257">
        <v>56312</v>
      </c>
      <c r="N54" s="257">
        <v>56651</v>
      </c>
      <c r="O54" s="257">
        <v>56986</v>
      </c>
      <c r="P54" s="257">
        <v>57261</v>
      </c>
      <c r="Q54" s="257">
        <v>57567</v>
      </c>
      <c r="R54" s="257">
        <v>57836</v>
      </c>
      <c r="S54" s="257">
        <v>58090</v>
      </c>
      <c r="T54" s="257">
        <v>58334</v>
      </c>
      <c r="U54" s="257">
        <v>58578</v>
      </c>
      <c r="V54" s="257">
        <v>58801</v>
      </c>
      <c r="W54" s="257">
        <v>59014</v>
      </c>
    </row>
    <row r="55" spans="1:23" ht="15">
      <c r="A55" s="256" t="s">
        <v>229</v>
      </c>
      <c r="B55" t="s">
        <v>82</v>
      </c>
      <c r="C55" s="257">
        <v>9693</v>
      </c>
      <c r="D55" s="257">
        <v>9662</v>
      </c>
      <c r="E55" s="257">
        <v>9676</v>
      </c>
      <c r="F55" s="257">
        <v>9753</v>
      </c>
      <c r="G55" s="257">
        <v>9828</v>
      </c>
      <c r="H55" s="257">
        <v>10048</v>
      </c>
      <c r="I55" s="257">
        <v>10117</v>
      </c>
      <c r="J55" s="257">
        <v>10225</v>
      </c>
      <c r="K55" s="257">
        <v>10300</v>
      </c>
      <c r="L55" s="257">
        <v>10397</v>
      </c>
      <c r="M55" s="257">
        <v>10464</v>
      </c>
      <c r="N55" s="257">
        <v>10528</v>
      </c>
      <c r="O55" s="257">
        <v>10586</v>
      </c>
      <c r="P55" s="257">
        <v>10645</v>
      </c>
      <c r="Q55" s="257">
        <v>10692</v>
      </c>
      <c r="R55" s="257">
        <v>10742</v>
      </c>
      <c r="S55" s="257">
        <v>10802</v>
      </c>
      <c r="T55" s="257">
        <v>10845</v>
      </c>
      <c r="U55" s="257">
        <v>10898</v>
      </c>
      <c r="V55" s="257">
        <v>10942</v>
      </c>
      <c r="W55" s="257">
        <v>10966</v>
      </c>
    </row>
    <row r="56" spans="1:23" ht="15">
      <c r="A56" s="256" t="s">
        <v>267</v>
      </c>
      <c r="B56" t="s">
        <v>131</v>
      </c>
      <c r="C56" s="257">
        <v>10947</v>
      </c>
      <c r="D56" s="257">
        <v>10654</v>
      </c>
      <c r="E56" s="257">
        <v>10397</v>
      </c>
      <c r="F56" s="257">
        <v>10117</v>
      </c>
      <c r="G56" s="257">
        <v>9870</v>
      </c>
      <c r="H56" s="257">
        <v>10414</v>
      </c>
      <c r="I56" s="257">
        <v>10497</v>
      </c>
      <c r="J56" s="257">
        <v>10587</v>
      </c>
      <c r="K56" s="257">
        <v>10700</v>
      </c>
      <c r="L56" s="257">
        <v>10785</v>
      </c>
      <c r="M56" s="257">
        <v>10855</v>
      </c>
      <c r="N56" s="257">
        <v>10921</v>
      </c>
      <c r="O56" s="257">
        <v>10981</v>
      </c>
      <c r="P56" s="257">
        <v>11051</v>
      </c>
      <c r="Q56" s="257">
        <v>11090</v>
      </c>
      <c r="R56" s="257">
        <v>11151</v>
      </c>
      <c r="S56" s="257">
        <v>11211</v>
      </c>
      <c r="T56" s="257">
        <v>11251</v>
      </c>
      <c r="U56" s="257">
        <v>11298</v>
      </c>
      <c r="V56" s="257">
        <v>11349</v>
      </c>
      <c r="W56" s="257">
        <v>11399</v>
      </c>
    </row>
    <row r="57" spans="1:23" ht="15">
      <c r="A57" s="256" t="s">
        <v>230</v>
      </c>
      <c r="B57" t="s">
        <v>83</v>
      </c>
      <c r="C57" s="257">
        <v>6494</v>
      </c>
      <c r="D57" s="257">
        <v>6464</v>
      </c>
      <c r="E57" s="257">
        <v>6496</v>
      </c>
      <c r="F57" s="257">
        <v>6560</v>
      </c>
      <c r="G57" s="257">
        <v>6607</v>
      </c>
      <c r="H57" s="257">
        <v>6750</v>
      </c>
      <c r="I57" s="257">
        <v>6797</v>
      </c>
      <c r="J57" s="257">
        <v>6860</v>
      </c>
      <c r="K57" s="257">
        <v>6926</v>
      </c>
      <c r="L57" s="257">
        <v>6966</v>
      </c>
      <c r="M57" s="257">
        <v>7015</v>
      </c>
      <c r="N57" s="257">
        <v>7077</v>
      </c>
      <c r="O57" s="257">
        <v>7115</v>
      </c>
      <c r="P57" s="257">
        <v>7153</v>
      </c>
      <c r="Q57" s="257">
        <v>7182</v>
      </c>
      <c r="R57" s="257">
        <v>7222</v>
      </c>
      <c r="S57" s="257">
        <v>7243</v>
      </c>
      <c r="T57" s="257">
        <v>7291</v>
      </c>
      <c r="U57" s="257">
        <v>7310</v>
      </c>
      <c r="V57" s="257">
        <v>7344</v>
      </c>
      <c r="W57" s="257">
        <v>7358</v>
      </c>
    </row>
    <row r="58" spans="1:23" ht="15">
      <c r="A58" s="256" t="s">
        <v>268</v>
      </c>
      <c r="B58" t="s">
        <v>132</v>
      </c>
      <c r="C58" s="257">
        <v>51910</v>
      </c>
      <c r="D58" s="257">
        <v>52793</v>
      </c>
      <c r="E58" s="257">
        <v>53835</v>
      </c>
      <c r="F58" s="257">
        <v>55121</v>
      </c>
      <c r="G58" s="257">
        <v>56774</v>
      </c>
      <c r="H58" s="257">
        <v>57407</v>
      </c>
      <c r="I58" s="257">
        <v>58183</v>
      </c>
      <c r="J58" s="257">
        <v>58715</v>
      </c>
      <c r="K58" s="257">
        <v>59226</v>
      </c>
      <c r="L58" s="257">
        <v>59710</v>
      </c>
      <c r="M58" s="257">
        <v>60148</v>
      </c>
      <c r="N58" s="257">
        <v>60502</v>
      </c>
      <c r="O58" s="257">
        <v>60843</v>
      </c>
      <c r="P58" s="257">
        <v>61143</v>
      </c>
      <c r="Q58" s="257">
        <v>61462</v>
      </c>
      <c r="R58" s="257">
        <v>61752</v>
      </c>
      <c r="S58" s="257">
        <v>62031</v>
      </c>
      <c r="T58" s="257">
        <v>62298</v>
      </c>
      <c r="U58" s="257">
        <v>62545</v>
      </c>
      <c r="V58" s="257">
        <v>62797</v>
      </c>
      <c r="W58" s="257">
        <v>63024</v>
      </c>
    </row>
    <row r="59" spans="1:23" ht="15">
      <c r="A59" s="256" t="s">
        <v>269</v>
      </c>
      <c r="B59" t="s">
        <v>133</v>
      </c>
      <c r="C59" s="257">
        <v>7926</v>
      </c>
      <c r="D59" s="257">
        <v>8068</v>
      </c>
      <c r="E59" s="257">
        <v>8203</v>
      </c>
      <c r="F59" s="257">
        <v>8363</v>
      </c>
      <c r="G59" s="257">
        <v>8548</v>
      </c>
      <c r="H59" s="257">
        <v>8681</v>
      </c>
      <c r="I59" s="257">
        <v>8791</v>
      </c>
      <c r="J59" s="257">
        <v>8862</v>
      </c>
      <c r="K59" s="257">
        <v>8945</v>
      </c>
      <c r="L59" s="257">
        <v>9020</v>
      </c>
      <c r="M59" s="257">
        <v>9072</v>
      </c>
      <c r="N59" s="257">
        <v>9124</v>
      </c>
      <c r="O59" s="257">
        <v>9162</v>
      </c>
      <c r="P59" s="257">
        <v>9223</v>
      </c>
      <c r="Q59" s="257">
        <v>9257</v>
      </c>
      <c r="R59" s="257">
        <v>9286</v>
      </c>
      <c r="S59" s="257">
        <v>9345</v>
      </c>
      <c r="T59" s="257">
        <v>9370</v>
      </c>
      <c r="U59" s="257">
        <v>9424</v>
      </c>
      <c r="V59" s="257">
        <v>9440</v>
      </c>
      <c r="W59" s="257">
        <v>9473</v>
      </c>
    </row>
    <row r="60" spans="1:23" ht="15">
      <c r="A60" s="256" t="s">
        <v>249</v>
      </c>
      <c r="B60" t="s">
        <v>107</v>
      </c>
      <c r="C60" s="257">
        <v>5610</v>
      </c>
      <c r="D60" s="257">
        <v>5562</v>
      </c>
      <c r="E60" s="257">
        <v>5526</v>
      </c>
      <c r="F60" s="257">
        <v>5451</v>
      </c>
      <c r="G60" s="257">
        <v>5400</v>
      </c>
      <c r="H60" s="257">
        <v>5564</v>
      </c>
      <c r="I60" s="257">
        <v>5575</v>
      </c>
      <c r="J60" s="257">
        <v>5636</v>
      </c>
      <c r="K60" s="257">
        <v>5682</v>
      </c>
      <c r="L60" s="257">
        <v>5716</v>
      </c>
      <c r="M60" s="257">
        <v>5754</v>
      </c>
      <c r="N60" s="257">
        <v>5784</v>
      </c>
      <c r="O60" s="257">
        <v>5844</v>
      </c>
      <c r="P60" s="257">
        <v>5850</v>
      </c>
      <c r="Q60" s="257">
        <v>5887</v>
      </c>
      <c r="R60" s="257">
        <v>5927</v>
      </c>
      <c r="S60" s="257">
        <v>5945</v>
      </c>
      <c r="T60" s="257">
        <v>5969</v>
      </c>
      <c r="U60" s="257">
        <v>5993</v>
      </c>
      <c r="V60" s="257">
        <v>5999</v>
      </c>
      <c r="W60" s="257">
        <v>6046</v>
      </c>
    </row>
    <row r="61" spans="1:23" ht="15">
      <c r="A61" s="256" t="s">
        <v>290</v>
      </c>
      <c r="B61" t="s">
        <v>160</v>
      </c>
      <c r="C61" s="257">
        <v>5387</v>
      </c>
      <c r="D61" s="257">
        <v>5418</v>
      </c>
      <c r="E61" s="257">
        <v>5393</v>
      </c>
      <c r="F61" s="257">
        <v>5469</v>
      </c>
      <c r="G61" s="257">
        <v>5530</v>
      </c>
      <c r="H61" s="257">
        <v>5640</v>
      </c>
      <c r="I61" s="257">
        <v>5693</v>
      </c>
      <c r="J61" s="257">
        <v>5742</v>
      </c>
      <c r="K61" s="257">
        <v>5790</v>
      </c>
      <c r="L61" s="257">
        <v>5846</v>
      </c>
      <c r="M61" s="257">
        <v>5876</v>
      </c>
      <c r="N61" s="257">
        <v>5923</v>
      </c>
      <c r="O61" s="257">
        <v>5938</v>
      </c>
      <c r="P61" s="257">
        <v>5977</v>
      </c>
      <c r="Q61" s="257">
        <v>6006</v>
      </c>
      <c r="R61" s="257">
        <v>6026</v>
      </c>
      <c r="S61" s="257">
        <v>6057</v>
      </c>
      <c r="T61" s="257">
        <v>6099</v>
      </c>
      <c r="U61" s="257">
        <v>6112</v>
      </c>
      <c r="V61" s="257">
        <v>6147</v>
      </c>
      <c r="W61" s="257">
        <v>6160</v>
      </c>
    </row>
    <row r="62" spans="1:23" ht="15">
      <c r="A62" s="256" t="s">
        <v>197</v>
      </c>
      <c r="B62" t="s">
        <v>34</v>
      </c>
      <c r="C62" s="257">
        <v>261957</v>
      </c>
      <c r="D62" s="257">
        <v>266257</v>
      </c>
      <c r="E62" s="257">
        <v>271038</v>
      </c>
      <c r="F62" s="257">
        <v>276744</v>
      </c>
      <c r="G62" s="257">
        <v>283794</v>
      </c>
      <c r="H62" s="257">
        <v>287981</v>
      </c>
      <c r="I62" s="257">
        <v>291662</v>
      </c>
      <c r="J62" s="257">
        <v>294328</v>
      </c>
      <c r="K62" s="257">
        <v>296953</v>
      </c>
      <c r="L62" s="257">
        <v>299348</v>
      </c>
      <c r="M62" s="257">
        <v>301428</v>
      </c>
      <c r="N62" s="257">
        <v>303251</v>
      </c>
      <c r="O62" s="257">
        <v>304935</v>
      </c>
      <c r="P62" s="257">
        <v>306513</v>
      </c>
      <c r="Q62" s="257">
        <v>308030</v>
      </c>
      <c r="R62" s="257">
        <v>309480</v>
      </c>
      <c r="S62" s="257">
        <v>310892</v>
      </c>
      <c r="T62" s="257">
        <v>312201</v>
      </c>
      <c r="U62" s="257">
        <v>313478</v>
      </c>
      <c r="V62" s="257">
        <v>314667</v>
      </c>
      <c r="W62" s="257">
        <v>315760</v>
      </c>
    </row>
    <row r="63" spans="1:23" ht="15">
      <c r="A63" s="256" t="s">
        <v>231</v>
      </c>
      <c r="B63" t="s">
        <v>85</v>
      </c>
      <c r="C63" s="257">
        <v>26529</v>
      </c>
      <c r="D63" s="257">
        <v>26625</v>
      </c>
      <c r="E63" s="257">
        <v>26786</v>
      </c>
      <c r="F63" s="257">
        <v>27074</v>
      </c>
      <c r="G63" s="257">
        <v>27419</v>
      </c>
      <c r="H63" s="257">
        <v>27908</v>
      </c>
      <c r="I63" s="257">
        <v>28142</v>
      </c>
      <c r="J63" s="257">
        <v>28393</v>
      </c>
      <c r="K63" s="257">
        <v>28634</v>
      </c>
      <c r="L63" s="257">
        <v>28890</v>
      </c>
      <c r="M63" s="257">
        <v>29074</v>
      </c>
      <c r="N63" s="257">
        <v>29252</v>
      </c>
      <c r="O63" s="257">
        <v>29420</v>
      </c>
      <c r="P63" s="257">
        <v>29584</v>
      </c>
      <c r="Q63" s="257">
        <v>29711</v>
      </c>
      <c r="R63" s="257">
        <v>29865</v>
      </c>
      <c r="S63" s="257">
        <v>29991</v>
      </c>
      <c r="T63" s="257">
        <v>30145</v>
      </c>
      <c r="U63" s="257">
        <v>30249</v>
      </c>
      <c r="V63" s="257">
        <v>30372</v>
      </c>
      <c r="W63" s="257">
        <v>30494</v>
      </c>
    </row>
    <row r="64" spans="1:23" ht="15">
      <c r="A64" s="256" t="s">
        <v>291</v>
      </c>
      <c r="B64" t="s">
        <v>161</v>
      </c>
      <c r="C64" s="257">
        <v>14287</v>
      </c>
      <c r="D64" s="257">
        <v>14357</v>
      </c>
      <c r="E64" s="257">
        <v>14459</v>
      </c>
      <c r="F64" s="257">
        <v>14518</v>
      </c>
      <c r="G64" s="257">
        <v>14662</v>
      </c>
      <c r="H64" s="257">
        <v>14987</v>
      </c>
      <c r="I64" s="257">
        <v>15115</v>
      </c>
      <c r="J64" s="257">
        <v>15257</v>
      </c>
      <c r="K64" s="257">
        <v>15400</v>
      </c>
      <c r="L64" s="257">
        <v>15513</v>
      </c>
      <c r="M64" s="257">
        <v>15637</v>
      </c>
      <c r="N64" s="257">
        <v>15734</v>
      </c>
      <c r="O64" s="257">
        <v>15816</v>
      </c>
      <c r="P64" s="257">
        <v>15896</v>
      </c>
      <c r="Q64" s="257">
        <v>15964</v>
      </c>
      <c r="R64" s="257">
        <v>16050</v>
      </c>
      <c r="S64" s="257">
        <v>16123</v>
      </c>
      <c r="T64" s="257">
        <v>16197</v>
      </c>
      <c r="U64" s="257">
        <v>16262</v>
      </c>
      <c r="V64" s="257">
        <v>16319</v>
      </c>
      <c r="W64" s="257">
        <v>16396</v>
      </c>
    </row>
    <row r="65" spans="1:23" ht="15">
      <c r="A65" s="256" t="s">
        <v>292</v>
      </c>
      <c r="B65" t="s">
        <v>162</v>
      </c>
      <c r="C65" s="257">
        <v>13683</v>
      </c>
      <c r="D65" s="257">
        <v>13697</v>
      </c>
      <c r="E65" s="257">
        <v>13733</v>
      </c>
      <c r="F65" s="257">
        <v>13640</v>
      </c>
      <c r="G65" s="257">
        <v>13637</v>
      </c>
      <c r="H65" s="257">
        <v>14005</v>
      </c>
      <c r="I65" s="257">
        <v>14106</v>
      </c>
      <c r="J65" s="257">
        <v>14211</v>
      </c>
      <c r="K65" s="257">
        <v>14344</v>
      </c>
      <c r="L65" s="257">
        <v>14454</v>
      </c>
      <c r="M65" s="257">
        <v>14576</v>
      </c>
      <c r="N65" s="257">
        <v>14656</v>
      </c>
      <c r="O65" s="257">
        <v>14743</v>
      </c>
      <c r="P65" s="257">
        <v>14818</v>
      </c>
      <c r="Q65" s="257">
        <v>14899</v>
      </c>
      <c r="R65" s="257">
        <v>14950</v>
      </c>
      <c r="S65" s="257">
        <v>15052</v>
      </c>
      <c r="T65" s="257">
        <v>15088</v>
      </c>
      <c r="U65" s="257">
        <v>15179</v>
      </c>
      <c r="V65" s="257">
        <v>15220</v>
      </c>
      <c r="W65" s="257">
        <v>15271</v>
      </c>
    </row>
    <row r="66" spans="1:23" ht="15">
      <c r="A66" s="256" t="s">
        <v>270</v>
      </c>
      <c r="B66" t="s">
        <v>455</v>
      </c>
      <c r="C66" s="257">
        <v>61050</v>
      </c>
      <c r="D66" s="257">
        <v>62185</v>
      </c>
      <c r="E66" s="257">
        <v>63394</v>
      </c>
      <c r="F66" s="257">
        <v>64889</v>
      </c>
      <c r="G66" s="257">
        <v>66746</v>
      </c>
      <c r="H66" s="257">
        <v>67628</v>
      </c>
      <c r="I66" s="257">
        <v>68554</v>
      </c>
      <c r="J66" s="257">
        <v>69202</v>
      </c>
      <c r="K66" s="257">
        <v>69831</v>
      </c>
      <c r="L66" s="257">
        <v>70387</v>
      </c>
      <c r="M66" s="257">
        <v>70868</v>
      </c>
      <c r="N66" s="257">
        <v>71319</v>
      </c>
      <c r="O66" s="257">
        <v>71728</v>
      </c>
      <c r="P66" s="257">
        <v>72101</v>
      </c>
      <c r="Q66" s="257">
        <v>72467</v>
      </c>
      <c r="R66" s="257">
        <v>72828</v>
      </c>
      <c r="S66" s="257">
        <v>73137</v>
      </c>
      <c r="T66" s="257">
        <v>73476</v>
      </c>
      <c r="U66" s="257">
        <v>73755</v>
      </c>
      <c r="V66" s="257">
        <v>74064</v>
      </c>
      <c r="W66" s="257">
        <v>74322</v>
      </c>
    </row>
    <row r="67" spans="1:23" ht="15">
      <c r="A67" s="256" t="s">
        <v>198</v>
      </c>
      <c r="B67" t="s">
        <v>35</v>
      </c>
      <c r="C67" s="257">
        <v>67208</v>
      </c>
      <c r="D67" s="257">
        <v>68483</v>
      </c>
      <c r="E67" s="257">
        <v>69836</v>
      </c>
      <c r="F67" s="257">
        <v>71545</v>
      </c>
      <c r="G67" s="257">
        <v>73696</v>
      </c>
      <c r="H67" s="257">
        <v>74589</v>
      </c>
      <c r="I67" s="257">
        <v>75609</v>
      </c>
      <c r="J67" s="257">
        <v>76291</v>
      </c>
      <c r="K67" s="257">
        <v>76971</v>
      </c>
      <c r="L67" s="257">
        <v>77611</v>
      </c>
      <c r="M67" s="257">
        <v>78143</v>
      </c>
      <c r="N67" s="257">
        <v>78613</v>
      </c>
      <c r="O67" s="257">
        <v>79061</v>
      </c>
      <c r="P67" s="257">
        <v>79471</v>
      </c>
      <c r="Q67" s="257">
        <v>79856</v>
      </c>
      <c r="R67" s="257">
        <v>80232</v>
      </c>
      <c r="S67" s="257">
        <v>80618</v>
      </c>
      <c r="T67" s="257">
        <v>80955</v>
      </c>
      <c r="U67" s="257">
        <v>81293</v>
      </c>
      <c r="V67" s="257">
        <v>81617</v>
      </c>
      <c r="W67" s="257">
        <v>81910</v>
      </c>
    </row>
    <row r="68" spans="1:23" ht="15">
      <c r="A68" s="256" t="s">
        <v>293</v>
      </c>
      <c r="B68" t="s">
        <v>163</v>
      </c>
      <c r="C68" s="257">
        <v>8468</v>
      </c>
      <c r="D68" s="257">
        <v>8343</v>
      </c>
      <c r="E68" s="257">
        <v>8256</v>
      </c>
      <c r="F68" s="257">
        <v>8114</v>
      </c>
      <c r="G68" s="257">
        <v>8298</v>
      </c>
      <c r="H68" s="257">
        <v>8321</v>
      </c>
      <c r="I68" s="257">
        <v>8373</v>
      </c>
      <c r="J68" s="257">
        <v>8459</v>
      </c>
      <c r="K68" s="257">
        <v>8571</v>
      </c>
      <c r="L68" s="257">
        <v>8614</v>
      </c>
      <c r="M68" s="257">
        <v>8689</v>
      </c>
      <c r="N68" s="257">
        <v>8769</v>
      </c>
      <c r="O68" s="257">
        <v>8809</v>
      </c>
      <c r="P68" s="257">
        <v>8876</v>
      </c>
      <c r="Q68" s="257">
        <v>8940</v>
      </c>
      <c r="R68" s="257">
        <v>8983</v>
      </c>
      <c r="S68" s="257">
        <v>9022</v>
      </c>
      <c r="T68" s="257">
        <v>9091</v>
      </c>
      <c r="U68" s="257">
        <v>9130</v>
      </c>
      <c r="V68" s="257">
        <v>9163</v>
      </c>
      <c r="W68" s="257">
        <v>9211</v>
      </c>
    </row>
    <row r="69" spans="1:23" ht="15">
      <c r="A69" s="256" t="s">
        <v>271</v>
      </c>
      <c r="B69" t="s">
        <v>135</v>
      </c>
      <c r="C69" s="257">
        <v>20572</v>
      </c>
      <c r="D69" s="257">
        <v>20784</v>
      </c>
      <c r="E69" s="257">
        <v>21075</v>
      </c>
      <c r="F69" s="257">
        <v>21475</v>
      </c>
      <c r="G69" s="257">
        <v>21963</v>
      </c>
      <c r="H69" s="257">
        <v>22234</v>
      </c>
      <c r="I69" s="257">
        <v>22474</v>
      </c>
      <c r="J69" s="257">
        <v>22692</v>
      </c>
      <c r="K69" s="257">
        <v>22870</v>
      </c>
      <c r="L69" s="257">
        <v>23072</v>
      </c>
      <c r="M69" s="257">
        <v>23240</v>
      </c>
      <c r="N69" s="257">
        <v>23373</v>
      </c>
      <c r="O69" s="257">
        <v>23510</v>
      </c>
      <c r="P69" s="257">
        <v>23624</v>
      </c>
      <c r="Q69" s="257">
        <v>23732</v>
      </c>
      <c r="R69" s="257">
        <v>23851</v>
      </c>
      <c r="S69" s="257">
        <v>23964</v>
      </c>
      <c r="T69" s="257">
        <v>24053</v>
      </c>
      <c r="U69" s="257">
        <v>24159</v>
      </c>
      <c r="V69" s="257">
        <v>24239</v>
      </c>
      <c r="W69" s="257">
        <v>24328</v>
      </c>
    </row>
    <row r="70" spans="1:23" ht="15">
      <c r="A70" s="256" t="s">
        <v>250</v>
      </c>
      <c r="B70" t="s">
        <v>108</v>
      </c>
      <c r="C70" s="257">
        <v>10093</v>
      </c>
      <c r="D70" s="257">
        <v>10094</v>
      </c>
      <c r="E70" s="257">
        <v>10007</v>
      </c>
      <c r="F70" s="257">
        <v>10028</v>
      </c>
      <c r="G70" s="257">
        <v>10040</v>
      </c>
      <c r="H70" s="257">
        <v>10313</v>
      </c>
      <c r="I70" s="257">
        <v>10361</v>
      </c>
      <c r="J70" s="257">
        <v>10466</v>
      </c>
      <c r="K70" s="257">
        <v>10556</v>
      </c>
      <c r="L70" s="257">
        <v>10649</v>
      </c>
      <c r="M70" s="257">
        <v>10709</v>
      </c>
      <c r="N70" s="257">
        <v>10772</v>
      </c>
      <c r="O70" s="257">
        <v>10843</v>
      </c>
      <c r="P70" s="257">
        <v>10910</v>
      </c>
      <c r="Q70" s="257">
        <v>10960</v>
      </c>
      <c r="R70" s="257">
        <v>11008</v>
      </c>
      <c r="S70" s="257">
        <v>11059</v>
      </c>
      <c r="T70" s="257">
        <v>11111</v>
      </c>
      <c r="U70" s="257">
        <v>11160</v>
      </c>
      <c r="V70" s="257">
        <v>11204</v>
      </c>
      <c r="W70" s="257">
        <v>11244</v>
      </c>
    </row>
    <row r="71" spans="1:23" ht="15">
      <c r="A71" s="256" t="s">
        <v>207</v>
      </c>
      <c r="B71" t="s">
        <v>50</v>
      </c>
      <c r="C71" s="257">
        <v>8317</v>
      </c>
      <c r="D71" s="257">
        <v>8277</v>
      </c>
      <c r="E71" s="257">
        <v>8188</v>
      </c>
      <c r="F71" s="257">
        <v>8221</v>
      </c>
      <c r="G71" s="257">
        <v>8218</v>
      </c>
      <c r="H71" s="257">
        <v>8431</v>
      </c>
      <c r="I71" s="257">
        <v>8495</v>
      </c>
      <c r="J71" s="257">
        <v>8559</v>
      </c>
      <c r="K71" s="257">
        <v>8646</v>
      </c>
      <c r="L71" s="257">
        <v>8707</v>
      </c>
      <c r="M71" s="257">
        <v>8785</v>
      </c>
      <c r="N71" s="257">
        <v>8844</v>
      </c>
      <c r="O71" s="257">
        <v>8883</v>
      </c>
      <c r="P71" s="257">
        <v>8921</v>
      </c>
      <c r="Q71" s="257">
        <v>8965</v>
      </c>
      <c r="R71" s="257">
        <v>9026</v>
      </c>
      <c r="S71" s="257">
        <v>9054</v>
      </c>
      <c r="T71" s="257">
        <v>9114</v>
      </c>
      <c r="U71" s="257">
        <v>9135</v>
      </c>
      <c r="V71" s="257">
        <v>9171</v>
      </c>
      <c r="W71" s="257">
        <v>9210</v>
      </c>
    </row>
    <row r="72" spans="1:23" ht="15">
      <c r="A72" s="256" t="s">
        <v>272</v>
      </c>
      <c r="B72" t="s">
        <v>136</v>
      </c>
      <c r="C72" s="257">
        <v>61201</v>
      </c>
      <c r="D72" s="257">
        <v>62194</v>
      </c>
      <c r="E72" s="257">
        <v>63234</v>
      </c>
      <c r="F72" s="257">
        <v>64645</v>
      </c>
      <c r="G72" s="257">
        <v>66399</v>
      </c>
      <c r="H72" s="257">
        <v>67241</v>
      </c>
      <c r="I72" s="257">
        <v>68112</v>
      </c>
      <c r="J72" s="257">
        <v>68738</v>
      </c>
      <c r="K72" s="257">
        <v>69343</v>
      </c>
      <c r="L72" s="257">
        <v>69898</v>
      </c>
      <c r="M72" s="257">
        <v>70392</v>
      </c>
      <c r="N72" s="257">
        <v>70819</v>
      </c>
      <c r="O72" s="257">
        <v>71197</v>
      </c>
      <c r="P72" s="257">
        <v>71581</v>
      </c>
      <c r="Q72" s="257">
        <v>71942</v>
      </c>
      <c r="R72" s="257">
        <v>72274</v>
      </c>
      <c r="S72" s="257">
        <v>72610</v>
      </c>
      <c r="T72" s="257">
        <v>72909</v>
      </c>
      <c r="U72" s="257">
        <v>73209</v>
      </c>
      <c r="V72" s="257">
        <v>73512</v>
      </c>
      <c r="W72" s="257">
        <v>73758</v>
      </c>
    </row>
    <row r="73" spans="1:23" ht="15">
      <c r="A73" s="256" t="s">
        <v>294</v>
      </c>
      <c r="B73" t="s">
        <v>164</v>
      </c>
      <c r="C73" s="257">
        <v>6897</v>
      </c>
      <c r="D73" s="257">
        <v>6786</v>
      </c>
      <c r="E73" s="257">
        <v>6779</v>
      </c>
      <c r="F73" s="257">
        <v>6680</v>
      </c>
      <c r="G73" s="257">
        <v>6635</v>
      </c>
      <c r="H73" s="257">
        <v>6830</v>
      </c>
      <c r="I73" s="257">
        <v>6840</v>
      </c>
      <c r="J73" s="257">
        <v>6906</v>
      </c>
      <c r="K73" s="257">
        <v>6973</v>
      </c>
      <c r="L73" s="257">
        <v>7035</v>
      </c>
      <c r="M73" s="257">
        <v>7062</v>
      </c>
      <c r="N73" s="257">
        <v>7107</v>
      </c>
      <c r="O73" s="257">
        <v>7173</v>
      </c>
      <c r="P73" s="257">
        <v>7195</v>
      </c>
      <c r="Q73" s="257">
        <v>7234</v>
      </c>
      <c r="R73" s="257">
        <v>7255</v>
      </c>
      <c r="S73" s="257">
        <v>7307</v>
      </c>
      <c r="T73" s="257">
        <v>7333</v>
      </c>
      <c r="U73" s="257">
        <v>7358</v>
      </c>
      <c r="V73" s="257">
        <v>7381</v>
      </c>
      <c r="W73" s="257">
        <v>7413</v>
      </c>
    </row>
    <row r="74" spans="1:23" ht="15">
      <c r="A74" s="256" t="s">
        <v>308</v>
      </c>
      <c r="B74" t="s">
        <v>183</v>
      </c>
      <c r="C74" s="257">
        <v>4589</v>
      </c>
      <c r="D74" s="257">
        <v>4696</v>
      </c>
      <c r="E74" s="257">
        <v>4808</v>
      </c>
      <c r="F74" s="257">
        <v>4911</v>
      </c>
      <c r="G74" s="257">
        <v>5088</v>
      </c>
      <c r="H74" s="257">
        <v>5119</v>
      </c>
      <c r="I74" s="257">
        <v>5183</v>
      </c>
      <c r="J74" s="257">
        <v>5235</v>
      </c>
      <c r="K74" s="257">
        <v>5263</v>
      </c>
      <c r="L74" s="257">
        <v>5300</v>
      </c>
      <c r="M74" s="257">
        <v>5332</v>
      </c>
      <c r="N74" s="257">
        <v>5377</v>
      </c>
      <c r="O74" s="257">
        <v>5397</v>
      </c>
      <c r="P74" s="257">
        <v>5415</v>
      </c>
      <c r="Q74" s="257">
        <v>5435</v>
      </c>
      <c r="R74" s="257">
        <v>5480</v>
      </c>
      <c r="S74" s="257">
        <v>5482</v>
      </c>
      <c r="T74" s="257">
        <v>5500</v>
      </c>
      <c r="U74" s="257">
        <v>5534</v>
      </c>
      <c r="V74" s="257">
        <v>5546</v>
      </c>
      <c r="W74" s="257">
        <v>5558</v>
      </c>
    </row>
    <row r="75" spans="1:23" ht="15">
      <c r="A75" s="256" t="s">
        <v>309</v>
      </c>
      <c r="B75" t="s">
        <v>184</v>
      </c>
      <c r="C75" s="257">
        <v>13512</v>
      </c>
      <c r="D75" s="257">
        <v>13625</v>
      </c>
      <c r="E75" s="257">
        <v>13778</v>
      </c>
      <c r="F75" s="257">
        <v>13991</v>
      </c>
      <c r="G75" s="257">
        <v>14196</v>
      </c>
      <c r="H75" s="257">
        <v>14479</v>
      </c>
      <c r="I75" s="257">
        <v>14639</v>
      </c>
      <c r="J75" s="257">
        <v>14775</v>
      </c>
      <c r="K75" s="257">
        <v>14904</v>
      </c>
      <c r="L75" s="257">
        <v>15035</v>
      </c>
      <c r="M75" s="257">
        <v>15148</v>
      </c>
      <c r="N75" s="257">
        <v>15214</v>
      </c>
      <c r="O75" s="257">
        <v>15301</v>
      </c>
      <c r="P75" s="257">
        <v>15393</v>
      </c>
      <c r="Q75" s="257">
        <v>15464</v>
      </c>
      <c r="R75" s="257">
        <v>15520</v>
      </c>
      <c r="S75" s="257">
        <v>15601</v>
      </c>
      <c r="T75" s="257">
        <v>15672</v>
      </c>
      <c r="U75" s="257">
        <v>15730</v>
      </c>
      <c r="V75" s="257">
        <v>15793</v>
      </c>
      <c r="W75" s="257">
        <v>15836</v>
      </c>
    </row>
    <row r="76" spans="1:23" ht="15">
      <c r="A76" s="256" t="s">
        <v>273</v>
      </c>
      <c r="B76" t="s">
        <v>137</v>
      </c>
      <c r="C76" s="257">
        <v>10650</v>
      </c>
      <c r="D76" s="257">
        <v>10501</v>
      </c>
      <c r="E76" s="257">
        <v>10254</v>
      </c>
      <c r="F76" s="257">
        <v>10153</v>
      </c>
      <c r="G76" s="257">
        <v>9997</v>
      </c>
      <c r="H76" s="257">
        <v>10464</v>
      </c>
      <c r="I76" s="257">
        <v>10541</v>
      </c>
      <c r="J76" s="257">
        <v>10629</v>
      </c>
      <c r="K76" s="257">
        <v>10723</v>
      </c>
      <c r="L76" s="257">
        <v>10812</v>
      </c>
      <c r="M76" s="257">
        <v>10889</v>
      </c>
      <c r="N76" s="257">
        <v>10953</v>
      </c>
      <c r="O76" s="257">
        <v>11017</v>
      </c>
      <c r="P76" s="257">
        <v>11077</v>
      </c>
      <c r="Q76" s="257">
        <v>11128</v>
      </c>
      <c r="R76" s="257">
        <v>11199</v>
      </c>
      <c r="S76" s="257">
        <v>11232</v>
      </c>
      <c r="T76" s="257">
        <v>11290</v>
      </c>
      <c r="U76" s="257">
        <v>11339</v>
      </c>
      <c r="V76" s="257">
        <v>11380</v>
      </c>
      <c r="W76" s="257">
        <v>11441</v>
      </c>
    </row>
    <row r="77" spans="1:23" ht="15">
      <c r="A77" s="256" t="s">
        <v>310</v>
      </c>
      <c r="B77" t="s">
        <v>185</v>
      </c>
      <c r="C77" s="257">
        <v>40508</v>
      </c>
      <c r="D77" s="257">
        <v>41016</v>
      </c>
      <c r="E77" s="257">
        <v>41526</v>
      </c>
      <c r="F77" s="257">
        <v>42281</v>
      </c>
      <c r="G77" s="257">
        <v>43257</v>
      </c>
      <c r="H77" s="257">
        <v>43840</v>
      </c>
      <c r="I77" s="257">
        <v>44348</v>
      </c>
      <c r="J77" s="257">
        <v>44743</v>
      </c>
      <c r="K77" s="257">
        <v>45151</v>
      </c>
      <c r="L77" s="257">
        <v>45530</v>
      </c>
      <c r="M77" s="257">
        <v>45834</v>
      </c>
      <c r="N77" s="257">
        <v>46126</v>
      </c>
      <c r="O77" s="257">
        <v>46382</v>
      </c>
      <c r="P77" s="257">
        <v>46624</v>
      </c>
      <c r="Q77" s="257">
        <v>46869</v>
      </c>
      <c r="R77" s="257">
        <v>47091</v>
      </c>
      <c r="S77" s="257">
        <v>47315</v>
      </c>
      <c r="T77" s="257">
        <v>47515</v>
      </c>
      <c r="U77" s="257">
        <v>47698</v>
      </c>
      <c r="V77" s="257">
        <v>47901</v>
      </c>
      <c r="W77" s="257">
        <v>48065</v>
      </c>
    </row>
    <row r="78" spans="1:23" ht="15">
      <c r="A78" s="256" t="s">
        <v>203</v>
      </c>
      <c r="B78" t="s">
        <v>43</v>
      </c>
      <c r="C78" s="257">
        <v>24258</v>
      </c>
      <c r="D78" s="257">
        <v>24697</v>
      </c>
      <c r="E78" s="257">
        <v>25165</v>
      </c>
      <c r="F78" s="257">
        <v>25790</v>
      </c>
      <c r="G78" s="257">
        <v>26652</v>
      </c>
      <c r="H78" s="257">
        <v>26852</v>
      </c>
      <c r="I78" s="257">
        <v>27195</v>
      </c>
      <c r="J78" s="257">
        <v>27451</v>
      </c>
      <c r="K78" s="257">
        <v>27705</v>
      </c>
      <c r="L78" s="257">
        <v>27901</v>
      </c>
      <c r="M78" s="257">
        <v>28100</v>
      </c>
      <c r="N78" s="257">
        <v>28268</v>
      </c>
      <c r="O78" s="257">
        <v>28435</v>
      </c>
      <c r="P78" s="257">
        <v>28577</v>
      </c>
      <c r="Q78" s="257">
        <v>28696</v>
      </c>
      <c r="R78" s="257">
        <v>28834</v>
      </c>
      <c r="S78" s="257">
        <v>28960</v>
      </c>
      <c r="T78" s="257">
        <v>29087</v>
      </c>
      <c r="U78" s="257">
        <v>29215</v>
      </c>
      <c r="V78" s="257">
        <v>29292</v>
      </c>
      <c r="W78" s="257">
        <v>29411</v>
      </c>
    </row>
    <row r="79" spans="1:23" ht="15">
      <c r="A79" s="256" t="s">
        <v>251</v>
      </c>
      <c r="B79" t="s">
        <v>109</v>
      </c>
      <c r="C79" s="257">
        <v>3093</v>
      </c>
      <c r="D79" s="257">
        <v>3092</v>
      </c>
      <c r="E79" s="257">
        <v>3100</v>
      </c>
      <c r="F79" s="257">
        <v>3127</v>
      </c>
      <c r="G79" s="257">
        <v>3150</v>
      </c>
      <c r="H79" s="257">
        <v>3211</v>
      </c>
      <c r="I79" s="257">
        <v>3236</v>
      </c>
      <c r="J79" s="257">
        <v>3269</v>
      </c>
      <c r="K79" s="257">
        <v>3292</v>
      </c>
      <c r="L79" s="257">
        <v>3327</v>
      </c>
      <c r="M79" s="257">
        <v>3350</v>
      </c>
      <c r="N79" s="257">
        <v>3368</v>
      </c>
      <c r="O79" s="257">
        <v>3379</v>
      </c>
      <c r="P79" s="257">
        <v>3389</v>
      </c>
      <c r="Q79" s="257">
        <v>3423</v>
      </c>
      <c r="R79" s="257">
        <v>3436</v>
      </c>
      <c r="S79" s="257">
        <v>3447</v>
      </c>
      <c r="T79" s="257">
        <v>3459</v>
      </c>
      <c r="U79" s="257">
        <v>3474</v>
      </c>
      <c r="V79" s="257">
        <v>3503</v>
      </c>
      <c r="W79" s="257">
        <v>3499</v>
      </c>
    </row>
    <row r="80" spans="1:23" ht="15">
      <c r="A80" s="256" t="s">
        <v>264</v>
      </c>
      <c r="B80" t="s">
        <v>456</v>
      </c>
      <c r="C80" s="257">
        <v>20119</v>
      </c>
      <c r="D80" s="257">
        <v>20351</v>
      </c>
      <c r="E80" s="257">
        <v>20694</v>
      </c>
      <c r="F80" s="257">
        <v>21049</v>
      </c>
      <c r="G80" s="257">
        <v>21427</v>
      </c>
      <c r="H80" s="257">
        <v>21795</v>
      </c>
      <c r="I80" s="257">
        <v>22008</v>
      </c>
      <c r="J80" s="257">
        <v>22217</v>
      </c>
      <c r="K80" s="257">
        <v>22410</v>
      </c>
      <c r="L80" s="257">
        <v>22592</v>
      </c>
      <c r="M80" s="257">
        <v>22736</v>
      </c>
      <c r="N80" s="257">
        <v>22894</v>
      </c>
      <c r="O80" s="257">
        <v>23016</v>
      </c>
      <c r="P80" s="257">
        <v>23137</v>
      </c>
      <c r="Q80" s="257">
        <v>23243</v>
      </c>
      <c r="R80" s="257">
        <v>23354</v>
      </c>
      <c r="S80" s="257">
        <v>23470</v>
      </c>
      <c r="T80" s="257">
        <v>23565</v>
      </c>
      <c r="U80" s="257">
        <v>23654</v>
      </c>
      <c r="V80" s="257">
        <v>23735</v>
      </c>
      <c r="W80" s="257">
        <v>23848</v>
      </c>
    </row>
    <row r="81" spans="1:23" ht="15">
      <c r="A81" s="256" t="s">
        <v>252</v>
      </c>
      <c r="B81" t="s">
        <v>110</v>
      </c>
      <c r="C81" s="257">
        <v>7976</v>
      </c>
      <c r="D81" s="257">
        <v>7991</v>
      </c>
      <c r="E81" s="257">
        <v>8023</v>
      </c>
      <c r="F81" s="257">
        <v>8097</v>
      </c>
      <c r="G81" s="257">
        <v>8186</v>
      </c>
      <c r="H81" s="257">
        <v>8356</v>
      </c>
      <c r="I81" s="257">
        <v>8431</v>
      </c>
      <c r="J81" s="257">
        <v>8504</v>
      </c>
      <c r="K81" s="257">
        <v>8585</v>
      </c>
      <c r="L81" s="257">
        <v>8644</v>
      </c>
      <c r="M81" s="257">
        <v>8717</v>
      </c>
      <c r="N81" s="257">
        <v>8758</v>
      </c>
      <c r="O81" s="257">
        <v>8812</v>
      </c>
      <c r="P81" s="257">
        <v>8846</v>
      </c>
      <c r="Q81" s="257">
        <v>8903</v>
      </c>
      <c r="R81" s="257">
        <v>8932</v>
      </c>
      <c r="S81" s="257">
        <v>8991</v>
      </c>
      <c r="T81" s="257">
        <v>9031</v>
      </c>
      <c r="U81" s="257">
        <v>9063</v>
      </c>
      <c r="V81" s="257">
        <v>9103</v>
      </c>
      <c r="W81" s="257">
        <v>9117</v>
      </c>
    </row>
    <row r="82" spans="1:23" ht="15">
      <c r="A82" s="256" t="s">
        <v>295</v>
      </c>
      <c r="B82" t="s">
        <v>165</v>
      </c>
      <c r="C82" s="257">
        <v>8741</v>
      </c>
      <c r="D82" s="257">
        <v>8739</v>
      </c>
      <c r="E82" s="257">
        <v>8618</v>
      </c>
      <c r="F82" s="257">
        <v>8664</v>
      </c>
      <c r="G82" s="257">
        <v>8681</v>
      </c>
      <c r="H82" s="257">
        <v>8899</v>
      </c>
      <c r="I82" s="257">
        <v>8959</v>
      </c>
      <c r="J82" s="257">
        <v>9041</v>
      </c>
      <c r="K82" s="257">
        <v>9124</v>
      </c>
      <c r="L82" s="257">
        <v>9198</v>
      </c>
      <c r="M82" s="257">
        <v>9280</v>
      </c>
      <c r="N82" s="257">
        <v>9333</v>
      </c>
      <c r="O82" s="257">
        <v>9386</v>
      </c>
      <c r="P82" s="257">
        <v>9431</v>
      </c>
      <c r="Q82" s="257">
        <v>9471</v>
      </c>
      <c r="R82" s="257">
        <v>9524</v>
      </c>
      <c r="S82" s="257">
        <v>9571</v>
      </c>
      <c r="T82" s="257">
        <v>9607</v>
      </c>
      <c r="U82" s="257">
        <v>9663</v>
      </c>
      <c r="V82" s="257">
        <v>9681</v>
      </c>
      <c r="W82" s="257">
        <v>9734</v>
      </c>
    </row>
    <row r="83" spans="1:23" ht="15">
      <c r="A83" s="256" t="s">
        <v>208</v>
      </c>
      <c r="B83" t="s">
        <v>52</v>
      </c>
      <c r="C83" s="257">
        <v>37917</v>
      </c>
      <c r="D83" s="257">
        <v>38302</v>
      </c>
      <c r="E83" s="257">
        <v>38721</v>
      </c>
      <c r="F83" s="257">
        <v>39314</v>
      </c>
      <c r="G83" s="257">
        <v>40048</v>
      </c>
      <c r="H83" s="257">
        <v>40704</v>
      </c>
      <c r="I83" s="257">
        <v>41108</v>
      </c>
      <c r="J83" s="257">
        <v>41480</v>
      </c>
      <c r="K83" s="257">
        <v>41857</v>
      </c>
      <c r="L83" s="257">
        <v>42203</v>
      </c>
      <c r="M83" s="257">
        <v>42468</v>
      </c>
      <c r="N83" s="257">
        <v>42724</v>
      </c>
      <c r="O83" s="257">
        <v>42969</v>
      </c>
      <c r="P83" s="257">
        <v>43204</v>
      </c>
      <c r="Q83" s="257">
        <v>43408</v>
      </c>
      <c r="R83" s="257">
        <v>43613</v>
      </c>
      <c r="S83" s="257">
        <v>43797</v>
      </c>
      <c r="T83" s="257">
        <v>43991</v>
      </c>
      <c r="U83" s="257">
        <v>44164</v>
      </c>
      <c r="V83" s="257">
        <v>44333</v>
      </c>
      <c r="W83" s="257">
        <v>44499</v>
      </c>
    </row>
    <row r="84" spans="1:23" ht="15">
      <c r="A84" s="256" t="s">
        <v>209</v>
      </c>
      <c r="B84" t="s">
        <v>53</v>
      </c>
      <c r="C84" s="257">
        <v>14474</v>
      </c>
      <c r="D84" s="257">
        <v>14370</v>
      </c>
      <c r="E84" s="257">
        <v>14389</v>
      </c>
      <c r="F84" s="257">
        <v>14380</v>
      </c>
      <c r="G84" s="257">
        <v>14384</v>
      </c>
      <c r="H84" s="257">
        <v>14752</v>
      </c>
      <c r="I84" s="257">
        <v>14855</v>
      </c>
      <c r="J84" s="257">
        <v>14993</v>
      </c>
      <c r="K84" s="257">
        <v>15124</v>
      </c>
      <c r="L84" s="257">
        <v>15232</v>
      </c>
      <c r="M84" s="257">
        <v>15350</v>
      </c>
      <c r="N84" s="257">
        <v>15451</v>
      </c>
      <c r="O84" s="257">
        <v>15528</v>
      </c>
      <c r="P84" s="257">
        <v>15617</v>
      </c>
      <c r="Q84" s="257">
        <v>15701</v>
      </c>
      <c r="R84" s="257">
        <v>15768</v>
      </c>
      <c r="S84" s="257">
        <v>15845</v>
      </c>
      <c r="T84" s="257">
        <v>15919</v>
      </c>
      <c r="U84" s="257">
        <v>15983</v>
      </c>
      <c r="V84" s="257">
        <v>16047</v>
      </c>
      <c r="W84" s="257">
        <v>16101</v>
      </c>
    </row>
    <row r="85" spans="1:23" ht="15">
      <c r="A85" s="256" t="s">
        <v>210</v>
      </c>
      <c r="B85" t="s">
        <v>54</v>
      </c>
      <c r="C85" s="257">
        <v>17005</v>
      </c>
      <c r="D85" s="257">
        <v>17294</v>
      </c>
      <c r="E85" s="257">
        <v>17669</v>
      </c>
      <c r="F85" s="257">
        <v>18055</v>
      </c>
      <c r="G85" s="257">
        <v>18550</v>
      </c>
      <c r="H85" s="257">
        <v>18803</v>
      </c>
      <c r="I85" s="257">
        <v>19045</v>
      </c>
      <c r="J85" s="257">
        <v>19222</v>
      </c>
      <c r="K85" s="257">
        <v>19387</v>
      </c>
      <c r="L85" s="257">
        <v>19554</v>
      </c>
      <c r="M85" s="257">
        <v>19688</v>
      </c>
      <c r="N85" s="257">
        <v>19803</v>
      </c>
      <c r="O85" s="257">
        <v>19912</v>
      </c>
      <c r="P85" s="257">
        <v>20008</v>
      </c>
      <c r="Q85" s="257">
        <v>20091</v>
      </c>
      <c r="R85" s="257">
        <v>20206</v>
      </c>
      <c r="S85" s="257">
        <v>20287</v>
      </c>
      <c r="T85" s="257">
        <v>20358</v>
      </c>
      <c r="U85" s="257">
        <v>20442</v>
      </c>
      <c r="V85" s="257">
        <v>20536</v>
      </c>
      <c r="W85" s="257">
        <v>20592</v>
      </c>
    </row>
    <row r="86" spans="1:23" ht="15">
      <c r="A86" s="256" t="s">
        <v>215</v>
      </c>
      <c r="B86" t="s">
        <v>64</v>
      </c>
      <c r="C86" s="257">
        <v>27214</v>
      </c>
      <c r="D86" s="257">
        <v>27530</v>
      </c>
      <c r="E86" s="257">
        <v>27869</v>
      </c>
      <c r="F86" s="257">
        <v>28415</v>
      </c>
      <c r="G86" s="257">
        <v>29061</v>
      </c>
      <c r="H86" s="257">
        <v>29429</v>
      </c>
      <c r="I86" s="257">
        <v>29747</v>
      </c>
      <c r="J86" s="257">
        <v>30001</v>
      </c>
      <c r="K86" s="257">
        <v>30277</v>
      </c>
      <c r="L86" s="257">
        <v>30501</v>
      </c>
      <c r="M86" s="257">
        <v>30723</v>
      </c>
      <c r="N86" s="257">
        <v>30916</v>
      </c>
      <c r="O86" s="257">
        <v>31082</v>
      </c>
      <c r="P86" s="257">
        <v>31244</v>
      </c>
      <c r="Q86" s="257">
        <v>31404</v>
      </c>
      <c r="R86" s="257">
        <v>31539</v>
      </c>
      <c r="S86" s="257">
        <v>31681</v>
      </c>
      <c r="T86" s="257">
        <v>31834</v>
      </c>
      <c r="U86" s="257">
        <v>31954</v>
      </c>
      <c r="V86" s="257">
        <v>32079</v>
      </c>
      <c r="W86" s="257">
        <v>32180</v>
      </c>
    </row>
    <row r="87" spans="1:23" ht="15">
      <c r="A87" s="256" t="s">
        <v>265</v>
      </c>
      <c r="B87" t="s">
        <v>457</v>
      </c>
      <c r="C87" s="257">
        <v>22178</v>
      </c>
      <c r="D87" s="257">
        <v>22486</v>
      </c>
      <c r="E87" s="257">
        <v>23017</v>
      </c>
      <c r="F87" s="257">
        <v>23514</v>
      </c>
      <c r="G87" s="257">
        <v>24185</v>
      </c>
      <c r="H87" s="257">
        <v>24466</v>
      </c>
      <c r="I87" s="257">
        <v>24776</v>
      </c>
      <c r="J87" s="257">
        <v>25017</v>
      </c>
      <c r="K87" s="257">
        <v>25227</v>
      </c>
      <c r="L87" s="257">
        <v>25431</v>
      </c>
      <c r="M87" s="257">
        <v>25589</v>
      </c>
      <c r="N87" s="257">
        <v>25743</v>
      </c>
      <c r="O87" s="257">
        <v>25892</v>
      </c>
      <c r="P87" s="257">
        <v>26023</v>
      </c>
      <c r="Q87" s="257">
        <v>26155</v>
      </c>
      <c r="R87" s="257">
        <v>26278</v>
      </c>
      <c r="S87" s="257">
        <v>26408</v>
      </c>
      <c r="T87" s="257">
        <v>26500</v>
      </c>
      <c r="U87" s="257">
        <v>26594</v>
      </c>
      <c r="V87" s="257">
        <v>26703</v>
      </c>
      <c r="W87" s="257">
        <v>26817</v>
      </c>
    </row>
    <row r="88" spans="1:23" ht="15">
      <c r="A88" s="256" t="s">
        <v>274</v>
      </c>
      <c r="B88" t="s">
        <v>138</v>
      </c>
      <c r="C88" s="257">
        <v>127391</v>
      </c>
      <c r="D88" s="257">
        <v>129753</v>
      </c>
      <c r="E88" s="257">
        <v>132301</v>
      </c>
      <c r="F88" s="257">
        <v>135465</v>
      </c>
      <c r="G88" s="257">
        <v>139553</v>
      </c>
      <c r="H88" s="257">
        <v>141173</v>
      </c>
      <c r="I88" s="257">
        <v>143102</v>
      </c>
      <c r="J88" s="257">
        <v>144418</v>
      </c>
      <c r="K88" s="257">
        <v>145704</v>
      </c>
      <c r="L88" s="257">
        <v>146880</v>
      </c>
      <c r="M88" s="257">
        <v>147907</v>
      </c>
      <c r="N88" s="257">
        <v>148832</v>
      </c>
      <c r="O88" s="257">
        <v>149675</v>
      </c>
      <c r="P88" s="257">
        <v>150430</v>
      </c>
      <c r="Q88" s="257">
        <v>151186</v>
      </c>
      <c r="R88" s="257">
        <v>151913</v>
      </c>
      <c r="S88" s="257">
        <v>152599</v>
      </c>
      <c r="T88" s="257">
        <v>153264</v>
      </c>
      <c r="U88" s="257">
        <v>153909</v>
      </c>
      <c r="V88" s="257">
        <v>154492</v>
      </c>
      <c r="W88" s="257">
        <v>155044</v>
      </c>
    </row>
    <row r="89" spans="1:23" ht="15">
      <c r="A89" s="256" t="s">
        <v>253</v>
      </c>
      <c r="B89" t="s">
        <v>111</v>
      </c>
      <c r="C89" s="257">
        <v>8837</v>
      </c>
      <c r="D89" s="257">
        <v>8881</v>
      </c>
      <c r="E89" s="257">
        <v>8941</v>
      </c>
      <c r="F89" s="257">
        <v>9032</v>
      </c>
      <c r="G89" s="257">
        <v>9155</v>
      </c>
      <c r="H89" s="257">
        <v>9311</v>
      </c>
      <c r="I89" s="257">
        <v>9409</v>
      </c>
      <c r="J89" s="257">
        <v>9491</v>
      </c>
      <c r="K89" s="257">
        <v>9592</v>
      </c>
      <c r="L89" s="257">
        <v>9668</v>
      </c>
      <c r="M89" s="257">
        <v>9731</v>
      </c>
      <c r="N89" s="257">
        <v>9774</v>
      </c>
      <c r="O89" s="257">
        <v>9822</v>
      </c>
      <c r="P89" s="257">
        <v>9892</v>
      </c>
      <c r="Q89" s="257">
        <v>9933</v>
      </c>
      <c r="R89" s="257">
        <v>9992</v>
      </c>
      <c r="S89" s="257">
        <v>10037</v>
      </c>
      <c r="T89" s="257">
        <v>10087</v>
      </c>
      <c r="U89" s="257">
        <v>10121</v>
      </c>
      <c r="V89" s="257">
        <v>10165</v>
      </c>
      <c r="W89" s="257">
        <v>10189</v>
      </c>
    </row>
    <row r="90" spans="1:23" ht="15">
      <c r="A90" s="256" t="s">
        <v>199</v>
      </c>
      <c r="B90" t="s">
        <v>36</v>
      </c>
      <c r="C90" s="257">
        <v>76089</v>
      </c>
      <c r="D90" s="257">
        <v>77966</v>
      </c>
      <c r="E90" s="257">
        <v>79983</v>
      </c>
      <c r="F90" s="257">
        <v>82375</v>
      </c>
      <c r="G90" s="257">
        <v>85484</v>
      </c>
      <c r="H90" s="257">
        <v>86154</v>
      </c>
      <c r="I90" s="257">
        <v>87446</v>
      </c>
      <c r="J90" s="257">
        <v>88227</v>
      </c>
      <c r="K90" s="257">
        <v>88966</v>
      </c>
      <c r="L90" s="257">
        <v>89647</v>
      </c>
      <c r="M90" s="257">
        <v>90253</v>
      </c>
      <c r="N90" s="257">
        <v>90793</v>
      </c>
      <c r="O90" s="257">
        <v>91249</v>
      </c>
      <c r="P90" s="257">
        <v>91692</v>
      </c>
      <c r="Q90" s="257">
        <v>92099</v>
      </c>
      <c r="R90" s="257">
        <v>92507</v>
      </c>
      <c r="S90" s="257">
        <v>92899</v>
      </c>
      <c r="T90" s="257">
        <v>93229</v>
      </c>
      <c r="U90" s="257">
        <v>93593</v>
      </c>
      <c r="V90" s="257">
        <v>93937</v>
      </c>
      <c r="W90" s="257">
        <v>94223</v>
      </c>
    </row>
    <row r="91" spans="1:23" ht="15">
      <c r="A91" s="256" t="s">
        <v>296</v>
      </c>
      <c r="B91" t="s">
        <v>166</v>
      </c>
      <c r="C91" s="257">
        <v>18427</v>
      </c>
      <c r="D91" s="257">
        <v>18341</v>
      </c>
      <c r="E91" s="257">
        <v>18241</v>
      </c>
      <c r="F91" s="257">
        <v>18258</v>
      </c>
      <c r="G91" s="257">
        <v>18218</v>
      </c>
      <c r="H91" s="257">
        <v>18706</v>
      </c>
      <c r="I91" s="257">
        <v>18789</v>
      </c>
      <c r="J91" s="257">
        <v>18981</v>
      </c>
      <c r="K91" s="257">
        <v>19153</v>
      </c>
      <c r="L91" s="257">
        <v>19314</v>
      </c>
      <c r="M91" s="257">
        <v>19448</v>
      </c>
      <c r="N91" s="257">
        <v>19553</v>
      </c>
      <c r="O91" s="257">
        <v>19672</v>
      </c>
      <c r="P91" s="257">
        <v>19758</v>
      </c>
      <c r="Q91" s="257">
        <v>19872</v>
      </c>
      <c r="R91" s="257">
        <v>19964</v>
      </c>
      <c r="S91" s="257">
        <v>20059</v>
      </c>
      <c r="T91" s="257">
        <v>20159</v>
      </c>
      <c r="U91" s="257">
        <v>20233</v>
      </c>
      <c r="V91" s="257">
        <v>20295</v>
      </c>
      <c r="W91" s="257">
        <v>20388</v>
      </c>
    </row>
    <row r="92" spans="1:23" ht="15">
      <c r="A92" s="256" t="s">
        <v>232</v>
      </c>
      <c r="B92" t="s">
        <v>458</v>
      </c>
      <c r="C92" s="257">
        <v>7280</v>
      </c>
      <c r="D92" s="257">
        <v>7270</v>
      </c>
      <c r="E92" s="257">
        <v>7243</v>
      </c>
      <c r="F92" s="257">
        <v>7235</v>
      </c>
      <c r="G92" s="257">
        <v>7240</v>
      </c>
      <c r="H92" s="257">
        <v>7411</v>
      </c>
      <c r="I92" s="257">
        <v>7478</v>
      </c>
      <c r="J92" s="257">
        <v>7531</v>
      </c>
      <c r="K92" s="257">
        <v>7598</v>
      </c>
      <c r="L92" s="257">
        <v>7649</v>
      </c>
      <c r="M92" s="257">
        <v>7697</v>
      </c>
      <c r="N92" s="257">
        <v>7760</v>
      </c>
      <c r="O92" s="257">
        <v>7799</v>
      </c>
      <c r="P92" s="257">
        <v>7854</v>
      </c>
      <c r="Q92" s="257">
        <v>7884</v>
      </c>
      <c r="R92" s="257">
        <v>7933</v>
      </c>
      <c r="S92" s="257">
        <v>7958</v>
      </c>
      <c r="T92" s="257">
        <v>8014</v>
      </c>
      <c r="U92" s="257">
        <v>8033</v>
      </c>
      <c r="V92" s="257">
        <v>8075</v>
      </c>
      <c r="W92" s="257">
        <v>8098</v>
      </c>
    </row>
    <row r="93" spans="1:23" ht="15">
      <c r="A93" s="256" t="s">
        <v>275</v>
      </c>
      <c r="B93" t="s">
        <v>139</v>
      </c>
      <c r="C93" s="257">
        <v>17016</v>
      </c>
      <c r="D93" s="257">
        <v>16739</v>
      </c>
      <c r="E93" s="257">
        <v>16496</v>
      </c>
      <c r="F93" s="257">
        <v>16247</v>
      </c>
      <c r="G93" s="257">
        <v>15940</v>
      </c>
      <c r="H93" s="257">
        <v>16527</v>
      </c>
      <c r="I93" s="257">
        <v>16538</v>
      </c>
      <c r="J93" s="257">
        <v>16687</v>
      </c>
      <c r="K93" s="257">
        <v>16838</v>
      </c>
      <c r="L93" s="257">
        <v>16984</v>
      </c>
      <c r="M93" s="257">
        <v>17103</v>
      </c>
      <c r="N93" s="257">
        <v>17206</v>
      </c>
      <c r="O93" s="257">
        <v>17292</v>
      </c>
      <c r="P93" s="257">
        <v>17388</v>
      </c>
      <c r="Q93" s="257">
        <v>17472</v>
      </c>
      <c r="R93" s="257">
        <v>17539</v>
      </c>
      <c r="S93" s="257">
        <v>17631</v>
      </c>
      <c r="T93" s="257">
        <v>17699</v>
      </c>
      <c r="U93" s="257">
        <v>17776</v>
      </c>
      <c r="V93" s="257">
        <v>17862</v>
      </c>
      <c r="W93" s="257">
        <v>17906</v>
      </c>
    </row>
    <row r="94" spans="1:23" ht="15">
      <c r="A94" s="256" t="s">
        <v>276</v>
      </c>
      <c r="B94" t="s">
        <v>140</v>
      </c>
      <c r="C94" s="257">
        <v>5672</v>
      </c>
      <c r="D94" s="257">
        <v>5649</v>
      </c>
      <c r="E94" s="257">
        <v>5602</v>
      </c>
      <c r="F94" s="257">
        <v>5648</v>
      </c>
      <c r="G94" s="257">
        <v>5776</v>
      </c>
      <c r="H94" s="257">
        <v>5805</v>
      </c>
      <c r="I94" s="257">
        <v>5839</v>
      </c>
      <c r="J94" s="257">
        <v>5901</v>
      </c>
      <c r="K94" s="257">
        <v>5945</v>
      </c>
      <c r="L94" s="257">
        <v>5996</v>
      </c>
      <c r="M94" s="257">
        <v>6048</v>
      </c>
      <c r="N94" s="257">
        <v>6077</v>
      </c>
      <c r="O94" s="257">
        <v>6121</v>
      </c>
      <c r="P94" s="257">
        <v>6144</v>
      </c>
      <c r="Q94" s="257">
        <v>6189</v>
      </c>
      <c r="R94" s="257">
        <v>6220</v>
      </c>
      <c r="S94" s="257">
        <v>6239</v>
      </c>
      <c r="T94" s="257">
        <v>6269</v>
      </c>
      <c r="U94" s="257">
        <v>6312</v>
      </c>
      <c r="V94" s="257">
        <v>6315</v>
      </c>
      <c r="W94" s="257">
        <v>6361</v>
      </c>
    </row>
    <row r="95" spans="1:23" ht="15">
      <c r="A95" s="256" t="s">
        <v>254</v>
      </c>
      <c r="B95" t="s">
        <v>112</v>
      </c>
      <c r="C95" s="257">
        <v>14800</v>
      </c>
      <c r="D95" s="257">
        <v>14912</v>
      </c>
      <c r="E95" s="257">
        <v>15123</v>
      </c>
      <c r="F95" s="257">
        <v>15361</v>
      </c>
      <c r="G95" s="257">
        <v>15710</v>
      </c>
      <c r="H95" s="257">
        <v>15905</v>
      </c>
      <c r="I95" s="257">
        <v>16081</v>
      </c>
      <c r="J95" s="257">
        <v>16220</v>
      </c>
      <c r="K95" s="257">
        <v>16368</v>
      </c>
      <c r="L95" s="257">
        <v>16499</v>
      </c>
      <c r="M95" s="257">
        <v>16609</v>
      </c>
      <c r="N95" s="257">
        <v>16711</v>
      </c>
      <c r="O95" s="257">
        <v>16811</v>
      </c>
      <c r="P95" s="257">
        <v>16902</v>
      </c>
      <c r="Q95" s="257">
        <v>16968</v>
      </c>
      <c r="R95" s="257">
        <v>17053</v>
      </c>
      <c r="S95" s="257">
        <v>17138</v>
      </c>
      <c r="T95" s="257">
        <v>17207</v>
      </c>
      <c r="U95" s="257">
        <v>17276</v>
      </c>
      <c r="V95" s="257">
        <v>17334</v>
      </c>
      <c r="W95" s="257">
        <v>17391</v>
      </c>
    </row>
    <row r="96" spans="1:23" ht="15">
      <c r="A96" s="256" t="s">
        <v>233</v>
      </c>
      <c r="B96" t="s">
        <v>459</v>
      </c>
      <c r="C96" s="257">
        <v>3591</v>
      </c>
      <c r="D96" s="257">
        <v>3576</v>
      </c>
      <c r="E96" s="257">
        <v>3581</v>
      </c>
      <c r="F96" s="257">
        <v>3646</v>
      </c>
      <c r="G96" s="257">
        <v>3706</v>
      </c>
      <c r="H96" s="257">
        <v>3776</v>
      </c>
      <c r="I96" s="257">
        <v>3796</v>
      </c>
      <c r="J96" s="257">
        <v>3851</v>
      </c>
      <c r="K96" s="257">
        <v>3867</v>
      </c>
      <c r="L96" s="257">
        <v>3920</v>
      </c>
      <c r="M96" s="257">
        <v>3941</v>
      </c>
      <c r="N96" s="257">
        <v>3952</v>
      </c>
      <c r="O96" s="257">
        <v>3981</v>
      </c>
      <c r="P96" s="257">
        <v>3993</v>
      </c>
      <c r="Q96" s="257">
        <v>4022</v>
      </c>
      <c r="R96" s="257">
        <v>4038</v>
      </c>
      <c r="S96" s="257">
        <v>4046</v>
      </c>
      <c r="T96" s="257">
        <v>4089</v>
      </c>
      <c r="U96" s="257">
        <v>4083</v>
      </c>
      <c r="V96" s="257">
        <v>4103</v>
      </c>
      <c r="W96" s="257">
        <v>4113</v>
      </c>
    </row>
    <row r="97" spans="1:23" ht="15">
      <c r="A97" s="256" t="s">
        <v>311</v>
      </c>
      <c r="B97" t="s">
        <v>186</v>
      </c>
      <c r="C97" s="257">
        <v>19025</v>
      </c>
      <c r="D97" s="257">
        <v>19332</v>
      </c>
      <c r="E97" s="257">
        <v>19687</v>
      </c>
      <c r="F97" s="257">
        <v>20093</v>
      </c>
      <c r="G97" s="257">
        <v>20549</v>
      </c>
      <c r="H97" s="257">
        <v>20897</v>
      </c>
      <c r="I97" s="257">
        <v>21169</v>
      </c>
      <c r="J97" s="257">
        <v>21338</v>
      </c>
      <c r="K97" s="257">
        <v>21540</v>
      </c>
      <c r="L97" s="257">
        <v>21707</v>
      </c>
      <c r="M97" s="257">
        <v>21853</v>
      </c>
      <c r="N97" s="257">
        <v>21985</v>
      </c>
      <c r="O97" s="257">
        <v>22112</v>
      </c>
      <c r="P97" s="257">
        <v>22214</v>
      </c>
      <c r="Q97" s="257">
        <v>22325</v>
      </c>
      <c r="R97" s="257">
        <v>22434</v>
      </c>
      <c r="S97" s="257">
        <v>22541</v>
      </c>
      <c r="T97" s="257">
        <v>22610</v>
      </c>
      <c r="U97" s="257">
        <v>22719</v>
      </c>
      <c r="V97" s="257">
        <v>22795</v>
      </c>
      <c r="W97" s="257">
        <v>22892</v>
      </c>
    </row>
    <row r="98" spans="1:23" ht="15">
      <c r="A98" s="256" t="s">
        <v>277</v>
      </c>
      <c r="B98" t="s">
        <v>141</v>
      </c>
      <c r="C98" s="257">
        <v>13022</v>
      </c>
      <c r="D98" s="257">
        <v>12993</v>
      </c>
      <c r="E98" s="257">
        <v>13005</v>
      </c>
      <c r="F98" s="257">
        <v>12995</v>
      </c>
      <c r="G98" s="257">
        <v>13035</v>
      </c>
      <c r="H98" s="257">
        <v>13350</v>
      </c>
      <c r="I98" s="257">
        <v>13434</v>
      </c>
      <c r="J98" s="257">
        <v>13564</v>
      </c>
      <c r="K98" s="257">
        <v>13690</v>
      </c>
      <c r="L98" s="257">
        <v>13791</v>
      </c>
      <c r="M98" s="257">
        <v>13893</v>
      </c>
      <c r="N98" s="257">
        <v>13988</v>
      </c>
      <c r="O98" s="257">
        <v>14053</v>
      </c>
      <c r="P98" s="257">
        <v>14147</v>
      </c>
      <c r="Q98" s="257">
        <v>14216</v>
      </c>
      <c r="R98" s="257">
        <v>14274</v>
      </c>
      <c r="S98" s="257">
        <v>14346</v>
      </c>
      <c r="T98" s="257">
        <v>14409</v>
      </c>
      <c r="U98" s="257">
        <v>14479</v>
      </c>
      <c r="V98" s="257">
        <v>14535</v>
      </c>
      <c r="W98" s="257">
        <v>14580</v>
      </c>
    </row>
    <row r="99" spans="1:23" ht="15">
      <c r="A99" s="256" t="s">
        <v>234</v>
      </c>
      <c r="B99" t="s">
        <v>460</v>
      </c>
      <c r="C99" s="257">
        <v>20970</v>
      </c>
      <c r="D99" s="257">
        <v>21226</v>
      </c>
      <c r="E99" s="257">
        <v>21564</v>
      </c>
      <c r="F99" s="257">
        <v>21949</v>
      </c>
      <c r="G99" s="257">
        <v>22447</v>
      </c>
      <c r="H99" s="257">
        <v>22737</v>
      </c>
      <c r="I99" s="257">
        <v>22983</v>
      </c>
      <c r="J99" s="257">
        <v>23193</v>
      </c>
      <c r="K99" s="257">
        <v>23409</v>
      </c>
      <c r="L99" s="257">
        <v>23573</v>
      </c>
      <c r="M99" s="257">
        <v>23751</v>
      </c>
      <c r="N99" s="257">
        <v>23885</v>
      </c>
      <c r="O99" s="257">
        <v>24030</v>
      </c>
      <c r="P99" s="257">
        <v>24136</v>
      </c>
      <c r="Q99" s="257">
        <v>24251</v>
      </c>
      <c r="R99" s="257">
        <v>24371</v>
      </c>
      <c r="S99" s="257">
        <v>24481</v>
      </c>
      <c r="T99" s="257">
        <v>24576</v>
      </c>
      <c r="U99" s="257">
        <v>24665</v>
      </c>
      <c r="V99" s="257">
        <v>24760</v>
      </c>
      <c r="W99" s="257">
        <v>24859</v>
      </c>
    </row>
    <row r="100" spans="1:23" ht="15">
      <c r="A100" s="256" t="s">
        <v>312</v>
      </c>
      <c r="B100" t="s">
        <v>187</v>
      </c>
      <c r="C100" s="257">
        <v>29792</v>
      </c>
      <c r="D100" s="257">
        <v>30106</v>
      </c>
      <c r="E100" s="257">
        <v>30431</v>
      </c>
      <c r="F100" s="257">
        <v>30932</v>
      </c>
      <c r="G100" s="257">
        <v>31571</v>
      </c>
      <c r="H100" s="257">
        <v>32003</v>
      </c>
      <c r="I100" s="257">
        <v>32322</v>
      </c>
      <c r="J100" s="257">
        <v>32615</v>
      </c>
      <c r="K100" s="257">
        <v>32895</v>
      </c>
      <c r="L100" s="257">
        <v>33180</v>
      </c>
      <c r="M100" s="257">
        <v>33393</v>
      </c>
      <c r="N100" s="257">
        <v>33603</v>
      </c>
      <c r="O100" s="257">
        <v>33785</v>
      </c>
      <c r="P100" s="257">
        <v>33962</v>
      </c>
      <c r="Q100" s="257">
        <v>34136</v>
      </c>
      <c r="R100" s="257">
        <v>34298</v>
      </c>
      <c r="S100" s="257">
        <v>34441</v>
      </c>
      <c r="T100" s="257">
        <v>34605</v>
      </c>
      <c r="U100" s="257">
        <v>34744</v>
      </c>
      <c r="V100" s="257">
        <v>34876</v>
      </c>
      <c r="W100" s="257">
        <v>34985</v>
      </c>
    </row>
    <row r="101" spans="1:23" ht="15">
      <c r="A101" s="256" t="s">
        <v>278</v>
      </c>
      <c r="B101" t="s">
        <v>142</v>
      </c>
      <c r="C101" s="257">
        <v>15756</v>
      </c>
      <c r="D101" s="257">
        <v>15721</v>
      </c>
      <c r="E101" s="257">
        <v>15747</v>
      </c>
      <c r="F101" s="257">
        <v>15698</v>
      </c>
      <c r="G101" s="257">
        <v>15632</v>
      </c>
      <c r="H101" s="257">
        <v>16114</v>
      </c>
      <c r="I101" s="257">
        <v>16199</v>
      </c>
      <c r="J101" s="257">
        <v>16352</v>
      </c>
      <c r="K101" s="257">
        <v>16489</v>
      </c>
      <c r="L101" s="257">
        <v>16617</v>
      </c>
      <c r="M101" s="257">
        <v>16753</v>
      </c>
      <c r="N101" s="257">
        <v>16850</v>
      </c>
      <c r="O101" s="257">
        <v>16952</v>
      </c>
      <c r="P101" s="257">
        <v>17040</v>
      </c>
      <c r="Q101" s="257">
        <v>17109</v>
      </c>
      <c r="R101" s="257">
        <v>17188</v>
      </c>
      <c r="S101" s="257">
        <v>17289</v>
      </c>
      <c r="T101" s="257">
        <v>17351</v>
      </c>
      <c r="U101" s="257">
        <v>17420</v>
      </c>
      <c r="V101" s="257">
        <v>17494</v>
      </c>
      <c r="W101" s="257">
        <v>17562</v>
      </c>
    </row>
    <row r="102" spans="1:23" ht="15">
      <c r="A102" s="256" t="s">
        <v>216</v>
      </c>
      <c r="B102" t="s">
        <v>65</v>
      </c>
      <c r="C102" s="257">
        <v>21171</v>
      </c>
      <c r="D102" s="257">
        <v>21217</v>
      </c>
      <c r="E102" s="257">
        <v>21246</v>
      </c>
      <c r="F102" s="257">
        <v>21519</v>
      </c>
      <c r="G102" s="257">
        <v>21533</v>
      </c>
      <c r="H102" s="257">
        <v>22171</v>
      </c>
      <c r="I102" s="257">
        <v>22355</v>
      </c>
      <c r="J102" s="257">
        <v>22563</v>
      </c>
      <c r="K102" s="257">
        <v>22775</v>
      </c>
      <c r="L102" s="257">
        <v>22966</v>
      </c>
      <c r="M102" s="257">
        <v>23105</v>
      </c>
      <c r="N102" s="257">
        <v>23263</v>
      </c>
      <c r="O102" s="257">
        <v>23389</v>
      </c>
      <c r="P102" s="257">
        <v>23522</v>
      </c>
      <c r="Q102" s="257">
        <v>23634</v>
      </c>
      <c r="R102" s="257">
        <v>23761</v>
      </c>
      <c r="S102" s="257">
        <v>23858</v>
      </c>
      <c r="T102" s="257">
        <v>23963</v>
      </c>
      <c r="U102" s="257">
        <v>24064</v>
      </c>
      <c r="V102" s="257">
        <v>24143</v>
      </c>
      <c r="W102" s="257">
        <v>24243</v>
      </c>
    </row>
    <row r="103" spans="1:23" ht="15">
      <c r="A103" s="256" t="s">
        <v>279</v>
      </c>
      <c r="B103" t="s">
        <v>461</v>
      </c>
      <c r="C103" s="257">
        <v>21800</v>
      </c>
      <c r="D103" s="257">
        <v>21860</v>
      </c>
      <c r="E103" s="257">
        <v>21914</v>
      </c>
      <c r="F103" s="257">
        <v>22093</v>
      </c>
      <c r="G103" s="257">
        <v>22258</v>
      </c>
      <c r="H103" s="257">
        <v>22763</v>
      </c>
      <c r="I103" s="257">
        <v>22934</v>
      </c>
      <c r="J103" s="257">
        <v>23140</v>
      </c>
      <c r="K103" s="257">
        <v>23349</v>
      </c>
      <c r="L103" s="257">
        <v>23546</v>
      </c>
      <c r="M103" s="257">
        <v>23714</v>
      </c>
      <c r="N103" s="257">
        <v>23854</v>
      </c>
      <c r="O103" s="257">
        <v>23992</v>
      </c>
      <c r="P103" s="257">
        <v>24106</v>
      </c>
      <c r="Q103" s="257">
        <v>24252</v>
      </c>
      <c r="R103" s="257">
        <v>24351</v>
      </c>
      <c r="S103" s="257">
        <v>24474</v>
      </c>
      <c r="T103" s="257">
        <v>24589</v>
      </c>
      <c r="U103" s="257">
        <v>24689</v>
      </c>
      <c r="V103" s="257">
        <v>24794</v>
      </c>
      <c r="W103" s="257">
        <v>24882</v>
      </c>
    </row>
    <row r="104" spans="1:23" ht="15">
      <c r="A104" s="256" t="s">
        <v>297</v>
      </c>
      <c r="B104" t="s">
        <v>167</v>
      </c>
      <c r="C104" s="257">
        <v>26771</v>
      </c>
      <c r="D104" s="257">
        <v>26671</v>
      </c>
      <c r="E104" s="257">
        <v>26627</v>
      </c>
      <c r="F104" s="257">
        <v>26784</v>
      </c>
      <c r="G104" s="257">
        <v>26944</v>
      </c>
      <c r="H104" s="257">
        <v>27219</v>
      </c>
      <c r="I104" s="257">
        <v>27249</v>
      </c>
      <c r="J104" s="257">
        <v>27493</v>
      </c>
      <c r="K104" s="257">
        <v>27647</v>
      </c>
      <c r="L104" s="257">
        <v>27862</v>
      </c>
      <c r="M104" s="257">
        <v>28051</v>
      </c>
      <c r="N104" s="257">
        <v>28219</v>
      </c>
      <c r="O104" s="257">
        <v>28252</v>
      </c>
      <c r="P104" s="257">
        <v>28417</v>
      </c>
      <c r="Q104" s="257">
        <v>28550</v>
      </c>
      <c r="R104" s="257">
        <v>28702</v>
      </c>
      <c r="S104" s="257">
        <v>28709</v>
      </c>
      <c r="T104" s="257">
        <v>28826</v>
      </c>
      <c r="U104" s="257">
        <v>28949</v>
      </c>
      <c r="V104" s="257">
        <v>29070</v>
      </c>
      <c r="W104" s="257">
        <v>29040</v>
      </c>
    </row>
    <row r="105" spans="1:23" ht="15">
      <c r="A105" s="256" t="s">
        <v>235</v>
      </c>
      <c r="B105" t="s">
        <v>89</v>
      </c>
      <c r="C105" s="257">
        <v>34887</v>
      </c>
      <c r="D105" s="257">
        <v>35308</v>
      </c>
      <c r="E105" s="257">
        <v>35684</v>
      </c>
      <c r="F105" s="257">
        <v>36318</v>
      </c>
      <c r="G105" s="257">
        <v>37143</v>
      </c>
      <c r="H105" s="257">
        <v>37643</v>
      </c>
      <c r="I105" s="257">
        <v>38066</v>
      </c>
      <c r="J105" s="257">
        <v>38420</v>
      </c>
      <c r="K105" s="257">
        <v>38748</v>
      </c>
      <c r="L105" s="257">
        <v>39054</v>
      </c>
      <c r="M105" s="257">
        <v>39340</v>
      </c>
      <c r="N105" s="257">
        <v>39580</v>
      </c>
      <c r="O105" s="257">
        <v>39831</v>
      </c>
      <c r="P105" s="257">
        <v>40025</v>
      </c>
      <c r="Q105" s="257">
        <v>40224</v>
      </c>
      <c r="R105" s="257">
        <v>40403</v>
      </c>
      <c r="S105" s="257">
        <v>40613</v>
      </c>
      <c r="T105" s="257">
        <v>40799</v>
      </c>
      <c r="U105" s="257">
        <v>40950</v>
      </c>
      <c r="V105" s="257">
        <v>41108</v>
      </c>
      <c r="W105" s="257">
        <v>41272</v>
      </c>
    </row>
    <row r="106" spans="1:23" ht="15">
      <c r="A106" s="256" t="s">
        <v>217</v>
      </c>
      <c r="B106" t="s">
        <v>66</v>
      </c>
      <c r="C106" s="257">
        <v>12604</v>
      </c>
      <c r="D106" s="257">
        <v>12535</v>
      </c>
      <c r="E106" s="257">
        <v>12426</v>
      </c>
      <c r="F106" s="257">
        <v>12394</v>
      </c>
      <c r="G106" s="257">
        <v>12326</v>
      </c>
      <c r="H106" s="257">
        <v>12672</v>
      </c>
      <c r="I106" s="257">
        <v>12729</v>
      </c>
      <c r="J106" s="257">
        <v>12836</v>
      </c>
      <c r="K106" s="257">
        <v>12970</v>
      </c>
      <c r="L106" s="257">
        <v>13075</v>
      </c>
      <c r="M106" s="257">
        <v>13163</v>
      </c>
      <c r="N106" s="257">
        <v>13245</v>
      </c>
      <c r="O106" s="257">
        <v>13312</v>
      </c>
      <c r="P106" s="257">
        <v>13389</v>
      </c>
      <c r="Q106" s="257">
        <v>13458</v>
      </c>
      <c r="R106" s="257">
        <v>13517</v>
      </c>
      <c r="S106" s="257">
        <v>13571</v>
      </c>
      <c r="T106" s="257">
        <v>13629</v>
      </c>
      <c r="U106" s="257">
        <v>13704</v>
      </c>
      <c r="V106" s="257">
        <v>13742</v>
      </c>
      <c r="W106" s="257">
        <v>13799</v>
      </c>
    </row>
    <row r="107" spans="1:23" ht="15">
      <c r="A107" s="256" t="s">
        <v>266</v>
      </c>
      <c r="B107" t="s">
        <v>130</v>
      </c>
      <c r="C107" s="257">
        <v>33985</v>
      </c>
      <c r="D107" s="257">
        <v>34347</v>
      </c>
      <c r="E107" s="257">
        <v>34862</v>
      </c>
      <c r="F107" s="257">
        <v>35422</v>
      </c>
      <c r="G107" s="257">
        <v>36043</v>
      </c>
      <c r="H107" s="257">
        <v>36720</v>
      </c>
      <c r="I107" s="257">
        <v>37132</v>
      </c>
      <c r="J107" s="257">
        <v>37481</v>
      </c>
      <c r="K107" s="257">
        <v>37801</v>
      </c>
      <c r="L107" s="257">
        <v>38116</v>
      </c>
      <c r="M107" s="257">
        <v>38386</v>
      </c>
      <c r="N107" s="257">
        <v>38634</v>
      </c>
      <c r="O107" s="257">
        <v>38853</v>
      </c>
      <c r="P107" s="257">
        <v>39065</v>
      </c>
      <c r="Q107" s="257">
        <v>39244</v>
      </c>
      <c r="R107" s="257">
        <v>39459</v>
      </c>
      <c r="S107" s="257">
        <v>39631</v>
      </c>
      <c r="T107" s="257">
        <v>39818</v>
      </c>
      <c r="U107" s="257">
        <v>39972</v>
      </c>
      <c r="V107" s="257">
        <v>40144</v>
      </c>
      <c r="W107" s="257">
        <v>40287</v>
      </c>
    </row>
    <row r="108" spans="1:23" ht="15">
      <c r="A108" s="256" t="s">
        <v>218</v>
      </c>
      <c r="B108" t="s">
        <v>67</v>
      </c>
      <c r="C108" s="257">
        <v>36088</v>
      </c>
      <c r="D108" s="257">
        <v>36605</v>
      </c>
      <c r="E108" s="257">
        <v>37171</v>
      </c>
      <c r="F108" s="257">
        <v>37900</v>
      </c>
      <c r="G108" s="257">
        <v>38692</v>
      </c>
      <c r="H108" s="257">
        <v>39377</v>
      </c>
      <c r="I108" s="257">
        <v>39856</v>
      </c>
      <c r="J108" s="257">
        <v>40231</v>
      </c>
      <c r="K108" s="257">
        <v>40602</v>
      </c>
      <c r="L108" s="257">
        <v>40922</v>
      </c>
      <c r="M108" s="257">
        <v>41222</v>
      </c>
      <c r="N108" s="257">
        <v>41452</v>
      </c>
      <c r="O108" s="257">
        <v>41701</v>
      </c>
      <c r="P108" s="257">
        <v>41903</v>
      </c>
      <c r="Q108" s="257">
        <v>42114</v>
      </c>
      <c r="R108" s="257">
        <v>42328</v>
      </c>
      <c r="S108" s="257">
        <v>42542</v>
      </c>
      <c r="T108" s="257">
        <v>42695</v>
      </c>
      <c r="U108" s="257">
        <v>42876</v>
      </c>
      <c r="V108" s="257">
        <v>43038</v>
      </c>
      <c r="W108" s="257">
        <v>43211</v>
      </c>
    </row>
    <row r="109" spans="1:23" ht="15">
      <c r="A109" s="256" t="s">
        <v>280</v>
      </c>
      <c r="B109" t="s">
        <v>144</v>
      </c>
      <c r="C109" s="257">
        <v>36363</v>
      </c>
      <c r="D109" s="257">
        <v>36242</v>
      </c>
      <c r="E109" s="257">
        <v>36145</v>
      </c>
      <c r="F109" s="257">
        <v>36321</v>
      </c>
      <c r="G109" s="257">
        <v>36394</v>
      </c>
      <c r="H109" s="257">
        <v>37301</v>
      </c>
      <c r="I109" s="257">
        <v>37511</v>
      </c>
      <c r="J109" s="257">
        <v>37850</v>
      </c>
      <c r="K109" s="257">
        <v>38203</v>
      </c>
      <c r="L109" s="257">
        <v>38520</v>
      </c>
      <c r="M109" s="257">
        <v>38784</v>
      </c>
      <c r="N109" s="257">
        <v>39037</v>
      </c>
      <c r="O109" s="257">
        <v>39248</v>
      </c>
      <c r="P109" s="257">
        <v>39456</v>
      </c>
      <c r="Q109" s="257">
        <v>39673</v>
      </c>
      <c r="R109" s="257">
        <v>39834</v>
      </c>
      <c r="S109" s="257">
        <v>40004</v>
      </c>
      <c r="T109" s="257">
        <v>40212</v>
      </c>
      <c r="U109" s="257">
        <v>40387</v>
      </c>
      <c r="V109" s="257">
        <v>40534</v>
      </c>
      <c r="W109" s="257">
        <v>40668</v>
      </c>
    </row>
    <row r="110" spans="1:23" ht="15">
      <c r="A110" s="256" t="s">
        <v>256</v>
      </c>
      <c r="B110" t="s">
        <v>114</v>
      </c>
      <c r="C110" s="257">
        <v>14773</v>
      </c>
      <c r="D110" s="257">
        <v>14882</v>
      </c>
      <c r="E110" s="257">
        <v>14885</v>
      </c>
      <c r="F110" s="257">
        <v>15053</v>
      </c>
      <c r="G110" s="257">
        <v>15293</v>
      </c>
      <c r="H110" s="257">
        <v>15512</v>
      </c>
      <c r="I110" s="257">
        <v>15672</v>
      </c>
      <c r="J110" s="257">
        <v>15826</v>
      </c>
      <c r="K110" s="257">
        <v>15949</v>
      </c>
      <c r="L110" s="257">
        <v>16089</v>
      </c>
      <c r="M110" s="257">
        <v>16200</v>
      </c>
      <c r="N110" s="257">
        <v>16294</v>
      </c>
      <c r="O110" s="257">
        <v>16388</v>
      </c>
      <c r="P110" s="257">
        <v>16489</v>
      </c>
      <c r="Q110" s="257">
        <v>16540</v>
      </c>
      <c r="R110" s="257">
        <v>16637</v>
      </c>
      <c r="S110" s="257">
        <v>16735</v>
      </c>
      <c r="T110" s="257">
        <v>16787</v>
      </c>
      <c r="U110" s="257">
        <v>16863</v>
      </c>
      <c r="V110" s="257">
        <v>16916</v>
      </c>
      <c r="W110" s="257">
        <v>16991</v>
      </c>
    </row>
    <row r="111" spans="1:23" ht="15">
      <c r="A111" s="256" t="s">
        <v>298</v>
      </c>
      <c r="B111" t="s">
        <v>168</v>
      </c>
      <c r="C111" s="257">
        <v>16564</v>
      </c>
      <c r="D111" s="257">
        <v>16441</v>
      </c>
      <c r="E111" s="257">
        <v>16395</v>
      </c>
      <c r="F111" s="257">
        <v>16281</v>
      </c>
      <c r="G111" s="257">
        <v>16193</v>
      </c>
      <c r="H111" s="257">
        <v>16672</v>
      </c>
      <c r="I111" s="257">
        <v>16729</v>
      </c>
      <c r="J111" s="257">
        <v>16881</v>
      </c>
      <c r="K111" s="257">
        <v>17029</v>
      </c>
      <c r="L111" s="257">
        <v>17176</v>
      </c>
      <c r="M111" s="257">
        <v>17270</v>
      </c>
      <c r="N111" s="257">
        <v>17398</v>
      </c>
      <c r="O111" s="257">
        <v>17502</v>
      </c>
      <c r="P111" s="257">
        <v>17580</v>
      </c>
      <c r="Q111" s="257">
        <v>17691</v>
      </c>
      <c r="R111" s="257">
        <v>17760</v>
      </c>
      <c r="S111" s="257">
        <v>17830</v>
      </c>
      <c r="T111" s="257">
        <v>17919</v>
      </c>
      <c r="U111" s="257">
        <v>17991</v>
      </c>
      <c r="V111" s="257">
        <v>18078</v>
      </c>
      <c r="W111" s="257">
        <v>18138</v>
      </c>
    </row>
    <row r="112" spans="1:23" ht="15">
      <c r="A112" s="256" t="s">
        <v>204</v>
      </c>
      <c r="B112" t="s">
        <v>44</v>
      </c>
      <c r="C112" s="257">
        <v>25566</v>
      </c>
      <c r="D112" s="257">
        <v>25973</v>
      </c>
      <c r="E112" s="257">
        <v>26401</v>
      </c>
      <c r="F112" s="257">
        <v>26964</v>
      </c>
      <c r="G112" s="257">
        <v>27517</v>
      </c>
      <c r="H112" s="257">
        <v>28009</v>
      </c>
      <c r="I112" s="257">
        <v>28352</v>
      </c>
      <c r="J112" s="257">
        <v>28611</v>
      </c>
      <c r="K112" s="257">
        <v>28874</v>
      </c>
      <c r="L112" s="257">
        <v>29082</v>
      </c>
      <c r="M112" s="257">
        <v>29306</v>
      </c>
      <c r="N112" s="257">
        <v>29477</v>
      </c>
      <c r="O112" s="257">
        <v>29623</v>
      </c>
      <c r="P112" s="257">
        <v>29777</v>
      </c>
      <c r="Q112" s="257">
        <v>29925</v>
      </c>
      <c r="R112" s="257">
        <v>30061</v>
      </c>
      <c r="S112" s="257">
        <v>30217</v>
      </c>
      <c r="T112" s="257">
        <v>30325</v>
      </c>
      <c r="U112" s="257">
        <v>30439</v>
      </c>
      <c r="V112" s="257">
        <v>30564</v>
      </c>
      <c r="W112" s="257">
        <v>30663</v>
      </c>
    </row>
    <row r="113" spans="1:23" ht="15">
      <c r="A113" s="256" t="s">
        <v>299</v>
      </c>
      <c r="B113" t="s">
        <v>169</v>
      </c>
      <c r="C113" s="257">
        <v>6210</v>
      </c>
      <c r="D113" s="257">
        <v>6141</v>
      </c>
      <c r="E113" s="257">
        <v>6133</v>
      </c>
      <c r="F113" s="257">
        <v>6184</v>
      </c>
      <c r="G113" s="257">
        <v>6194</v>
      </c>
      <c r="H113" s="257">
        <v>6354</v>
      </c>
      <c r="I113" s="257">
        <v>6394</v>
      </c>
      <c r="J113" s="257">
        <v>6424</v>
      </c>
      <c r="K113" s="257">
        <v>6510</v>
      </c>
      <c r="L113" s="257">
        <v>6555</v>
      </c>
      <c r="M113" s="257">
        <v>6593</v>
      </c>
      <c r="N113" s="257">
        <v>6628</v>
      </c>
      <c r="O113" s="257">
        <v>6682</v>
      </c>
      <c r="P113" s="257">
        <v>6719</v>
      </c>
      <c r="Q113" s="257">
        <v>6741</v>
      </c>
      <c r="R113" s="257">
        <v>6778</v>
      </c>
      <c r="S113" s="257">
        <v>6810</v>
      </c>
      <c r="T113" s="257">
        <v>6849</v>
      </c>
      <c r="U113" s="257">
        <v>6867</v>
      </c>
      <c r="V113" s="257">
        <v>6886</v>
      </c>
      <c r="W113" s="257">
        <v>6927</v>
      </c>
    </row>
    <row r="114" spans="1:23" ht="15">
      <c r="A114" s="256" t="s">
        <v>300</v>
      </c>
      <c r="B114" t="s">
        <v>170</v>
      </c>
      <c r="C114" s="257">
        <v>11013</v>
      </c>
      <c r="D114" s="257">
        <v>10992</v>
      </c>
      <c r="E114" s="257">
        <v>10865</v>
      </c>
      <c r="F114" s="257">
        <v>10775</v>
      </c>
      <c r="G114" s="257">
        <v>10716</v>
      </c>
      <c r="H114" s="257">
        <v>11021</v>
      </c>
      <c r="I114" s="257">
        <v>11054</v>
      </c>
      <c r="J114" s="257">
        <v>11183</v>
      </c>
      <c r="K114" s="257">
        <v>11259</v>
      </c>
      <c r="L114" s="257">
        <v>11364</v>
      </c>
      <c r="M114" s="257">
        <v>11457</v>
      </c>
      <c r="N114" s="257">
        <v>11523</v>
      </c>
      <c r="O114" s="257">
        <v>11584</v>
      </c>
      <c r="P114" s="257">
        <v>11641</v>
      </c>
      <c r="Q114" s="257">
        <v>11698</v>
      </c>
      <c r="R114" s="257">
        <v>11761</v>
      </c>
      <c r="S114" s="257">
        <v>11815</v>
      </c>
      <c r="T114" s="257">
        <v>11871</v>
      </c>
      <c r="U114" s="257">
        <v>11916</v>
      </c>
      <c r="V114" s="257">
        <v>11975</v>
      </c>
      <c r="W114" s="257">
        <v>12008</v>
      </c>
    </row>
    <row r="115" spans="1:23" ht="15">
      <c r="A115" s="256" t="s">
        <v>236</v>
      </c>
      <c r="B115" t="s">
        <v>90</v>
      </c>
      <c r="C115" s="257">
        <v>5085</v>
      </c>
      <c r="D115" s="257">
        <v>5049</v>
      </c>
      <c r="E115" s="257">
        <v>5013</v>
      </c>
      <c r="F115" s="257">
        <v>4993</v>
      </c>
      <c r="G115" s="257">
        <v>5005</v>
      </c>
      <c r="H115" s="257">
        <v>5102</v>
      </c>
      <c r="I115" s="257">
        <v>5134</v>
      </c>
      <c r="J115" s="257">
        <v>5185</v>
      </c>
      <c r="K115" s="257">
        <v>5225</v>
      </c>
      <c r="L115" s="257">
        <v>5266</v>
      </c>
      <c r="M115" s="257">
        <v>5296</v>
      </c>
      <c r="N115" s="257">
        <v>5330</v>
      </c>
      <c r="O115" s="257">
        <v>5369</v>
      </c>
      <c r="P115" s="257">
        <v>5396</v>
      </c>
      <c r="Q115" s="257">
        <v>5426</v>
      </c>
      <c r="R115" s="257">
        <v>5447</v>
      </c>
      <c r="S115" s="257">
        <v>5464</v>
      </c>
      <c r="T115" s="257">
        <v>5494</v>
      </c>
      <c r="U115" s="257">
        <v>5518</v>
      </c>
      <c r="V115" s="257">
        <v>5528</v>
      </c>
      <c r="W115" s="257">
        <v>5549</v>
      </c>
    </row>
    <row r="116" spans="1:23" ht="15">
      <c r="A116" s="256" t="s">
        <v>313</v>
      </c>
      <c r="B116" t="s">
        <v>188</v>
      </c>
      <c r="C116" s="257">
        <v>118571</v>
      </c>
      <c r="D116" s="257">
        <v>120238</v>
      </c>
      <c r="E116" s="257">
        <v>122168</v>
      </c>
      <c r="F116" s="257">
        <v>124552</v>
      </c>
      <c r="G116" s="257">
        <v>127565</v>
      </c>
      <c r="H116" s="257">
        <v>129443</v>
      </c>
      <c r="I116" s="257">
        <v>131021</v>
      </c>
      <c r="J116" s="257">
        <v>132225</v>
      </c>
      <c r="K116" s="257">
        <v>133430</v>
      </c>
      <c r="L116" s="257">
        <v>134517</v>
      </c>
      <c r="M116" s="257">
        <v>135464</v>
      </c>
      <c r="N116" s="257">
        <v>136324</v>
      </c>
      <c r="O116" s="257">
        <v>137076</v>
      </c>
      <c r="P116" s="257">
        <v>137808</v>
      </c>
      <c r="Q116" s="257">
        <v>138489</v>
      </c>
      <c r="R116" s="257">
        <v>139178</v>
      </c>
      <c r="S116" s="257">
        <v>139834</v>
      </c>
      <c r="T116" s="257">
        <v>140427</v>
      </c>
      <c r="U116" s="257">
        <v>141027</v>
      </c>
      <c r="V116" s="257">
        <v>141574</v>
      </c>
      <c r="W116" s="257">
        <v>142117</v>
      </c>
    </row>
    <row r="117" spans="1:23" ht="15">
      <c r="A117" s="256" t="s">
        <v>257</v>
      </c>
      <c r="B117" t="s">
        <v>115</v>
      </c>
      <c r="C117" s="257">
        <v>7050</v>
      </c>
      <c r="D117" s="257">
        <v>6957</v>
      </c>
      <c r="E117" s="257">
        <v>6912</v>
      </c>
      <c r="F117" s="257">
        <v>6888</v>
      </c>
      <c r="G117" s="257">
        <v>6875</v>
      </c>
      <c r="H117" s="257">
        <v>7042</v>
      </c>
      <c r="I117" s="257">
        <v>7085</v>
      </c>
      <c r="J117" s="257">
        <v>7153</v>
      </c>
      <c r="K117" s="257">
        <v>7211</v>
      </c>
      <c r="L117" s="257">
        <v>7277</v>
      </c>
      <c r="M117" s="257">
        <v>7329</v>
      </c>
      <c r="N117" s="257">
        <v>7353</v>
      </c>
      <c r="O117" s="257">
        <v>7414</v>
      </c>
      <c r="P117" s="257">
        <v>7435</v>
      </c>
      <c r="Q117" s="257">
        <v>7493</v>
      </c>
      <c r="R117" s="257">
        <v>7524</v>
      </c>
      <c r="S117" s="257">
        <v>7553</v>
      </c>
      <c r="T117" s="257">
        <v>7589</v>
      </c>
      <c r="U117" s="257">
        <v>7619</v>
      </c>
      <c r="V117" s="257">
        <v>7667</v>
      </c>
      <c r="W117" s="257">
        <v>7671</v>
      </c>
    </row>
    <row r="118" spans="1:23" ht="15">
      <c r="A118" s="256" t="s">
        <v>301</v>
      </c>
      <c r="B118" t="s">
        <v>171</v>
      </c>
      <c r="C118" s="257">
        <v>29540</v>
      </c>
      <c r="D118" s="257">
        <v>29631</v>
      </c>
      <c r="E118" s="257">
        <v>29791</v>
      </c>
      <c r="F118" s="257">
        <v>30127</v>
      </c>
      <c r="G118" s="257">
        <v>30484</v>
      </c>
      <c r="H118" s="257">
        <v>31063</v>
      </c>
      <c r="I118" s="257">
        <v>31312</v>
      </c>
      <c r="J118" s="257">
        <v>31602</v>
      </c>
      <c r="K118" s="257">
        <v>31885</v>
      </c>
      <c r="L118" s="257">
        <v>32139</v>
      </c>
      <c r="M118" s="257">
        <v>32366</v>
      </c>
      <c r="N118" s="257">
        <v>32582</v>
      </c>
      <c r="O118" s="257">
        <v>32755</v>
      </c>
      <c r="P118" s="257">
        <v>32936</v>
      </c>
      <c r="Q118" s="257">
        <v>33099</v>
      </c>
      <c r="R118" s="257">
        <v>33253</v>
      </c>
      <c r="S118" s="257">
        <v>33410</v>
      </c>
      <c r="T118" s="257">
        <v>33574</v>
      </c>
      <c r="U118" s="257">
        <v>33692</v>
      </c>
      <c r="V118" s="257">
        <v>33812</v>
      </c>
      <c r="W118" s="257">
        <v>33942</v>
      </c>
    </row>
    <row r="119" spans="1:23" ht="15">
      <c r="A119" s="256" t="s">
        <v>237</v>
      </c>
      <c r="B119" t="s">
        <v>91</v>
      </c>
      <c r="C119" s="257">
        <v>13698</v>
      </c>
      <c r="D119" s="257">
        <v>13683</v>
      </c>
      <c r="E119" s="257">
        <v>13700</v>
      </c>
      <c r="F119" s="257">
        <v>13801</v>
      </c>
      <c r="G119" s="257">
        <v>13950</v>
      </c>
      <c r="H119" s="257">
        <v>14217</v>
      </c>
      <c r="I119" s="257">
        <v>14333</v>
      </c>
      <c r="J119" s="257">
        <v>14455</v>
      </c>
      <c r="K119" s="257">
        <v>14596</v>
      </c>
      <c r="L119" s="257">
        <v>14722</v>
      </c>
      <c r="M119" s="257">
        <v>14823</v>
      </c>
      <c r="N119" s="257">
        <v>14896</v>
      </c>
      <c r="O119" s="257">
        <v>14988</v>
      </c>
      <c r="P119" s="257">
        <v>15080</v>
      </c>
      <c r="Q119" s="257">
        <v>15150</v>
      </c>
      <c r="R119" s="257">
        <v>15216</v>
      </c>
      <c r="S119" s="257">
        <v>15285</v>
      </c>
      <c r="T119" s="257">
        <v>15355</v>
      </c>
      <c r="U119" s="257">
        <v>15434</v>
      </c>
      <c r="V119" s="257">
        <v>15485</v>
      </c>
      <c r="W119" s="257">
        <v>15558</v>
      </c>
    </row>
    <row r="120" spans="1:23" ht="15">
      <c r="A120" s="256" t="s">
        <v>302</v>
      </c>
      <c r="B120" t="s">
        <v>172</v>
      </c>
      <c r="C120" s="257">
        <v>6821</v>
      </c>
      <c r="D120" s="257">
        <v>6747</v>
      </c>
      <c r="E120" s="257">
        <v>6556</v>
      </c>
      <c r="F120" s="257">
        <v>6498</v>
      </c>
      <c r="G120" s="257">
        <v>6462</v>
      </c>
      <c r="H120" s="257">
        <v>6682</v>
      </c>
      <c r="I120" s="257">
        <v>6739</v>
      </c>
      <c r="J120" s="257">
        <v>6820</v>
      </c>
      <c r="K120" s="257">
        <v>6876</v>
      </c>
      <c r="L120" s="257">
        <v>6916</v>
      </c>
      <c r="M120" s="257">
        <v>6966</v>
      </c>
      <c r="N120" s="257">
        <v>7016</v>
      </c>
      <c r="O120" s="257">
        <v>7062</v>
      </c>
      <c r="P120" s="257">
        <v>7086</v>
      </c>
      <c r="Q120" s="257">
        <v>7124</v>
      </c>
      <c r="R120" s="257">
        <v>7163</v>
      </c>
      <c r="S120" s="257">
        <v>7203</v>
      </c>
      <c r="T120" s="257">
        <v>7229</v>
      </c>
      <c r="U120" s="257">
        <v>7249</v>
      </c>
      <c r="V120" s="257">
        <v>7289</v>
      </c>
      <c r="W120" s="257">
        <v>7311</v>
      </c>
    </row>
    <row r="121" spans="1:23" ht="15">
      <c r="A121" s="256" t="s">
        <v>219</v>
      </c>
      <c r="B121" t="s">
        <v>68</v>
      </c>
      <c r="C121" s="257">
        <v>11750</v>
      </c>
      <c r="D121" s="257">
        <v>11757</v>
      </c>
      <c r="E121" s="257">
        <v>11779</v>
      </c>
      <c r="F121" s="257">
        <v>11810</v>
      </c>
      <c r="G121" s="257">
        <v>11910</v>
      </c>
      <c r="H121" s="257">
        <v>12153</v>
      </c>
      <c r="I121" s="257">
        <v>12230</v>
      </c>
      <c r="J121" s="257">
        <v>12337</v>
      </c>
      <c r="K121" s="257">
        <v>12453</v>
      </c>
      <c r="L121" s="257">
        <v>12556</v>
      </c>
      <c r="M121" s="257">
        <v>12644</v>
      </c>
      <c r="N121" s="257">
        <v>12737</v>
      </c>
      <c r="O121" s="257">
        <v>12801</v>
      </c>
      <c r="P121" s="257">
        <v>12864</v>
      </c>
      <c r="Q121" s="257">
        <v>12923</v>
      </c>
      <c r="R121" s="257">
        <v>12989</v>
      </c>
      <c r="S121" s="257">
        <v>13060</v>
      </c>
      <c r="T121" s="257">
        <v>13104</v>
      </c>
      <c r="U121" s="257">
        <v>13173</v>
      </c>
      <c r="V121" s="257">
        <v>13225</v>
      </c>
      <c r="W121" s="257">
        <v>13270</v>
      </c>
    </row>
    <row r="122" spans="1:23" ht="15">
      <c r="A122" s="256" t="s">
        <v>303</v>
      </c>
      <c r="B122" t="s">
        <v>173</v>
      </c>
      <c r="C122" s="257">
        <v>11626</v>
      </c>
      <c r="D122" s="257">
        <v>11634</v>
      </c>
      <c r="E122" s="257">
        <v>11557</v>
      </c>
      <c r="F122" s="257">
        <v>11602</v>
      </c>
      <c r="G122" s="257">
        <v>11636</v>
      </c>
      <c r="H122" s="257">
        <v>11915</v>
      </c>
      <c r="I122" s="257">
        <v>11991</v>
      </c>
      <c r="J122" s="257">
        <v>12107</v>
      </c>
      <c r="K122" s="257">
        <v>12208</v>
      </c>
      <c r="L122" s="257">
        <v>12322</v>
      </c>
      <c r="M122" s="257">
        <v>12407</v>
      </c>
      <c r="N122" s="257">
        <v>12463</v>
      </c>
      <c r="O122" s="257">
        <v>12544</v>
      </c>
      <c r="P122" s="257">
        <v>12623</v>
      </c>
      <c r="Q122" s="257">
        <v>12691</v>
      </c>
      <c r="R122" s="257">
        <v>12754</v>
      </c>
      <c r="S122" s="257">
        <v>12781</v>
      </c>
      <c r="T122" s="257">
        <v>12871</v>
      </c>
      <c r="U122" s="257">
        <v>12922</v>
      </c>
      <c r="V122" s="257">
        <v>12957</v>
      </c>
      <c r="W122" s="257">
        <v>13003</v>
      </c>
    </row>
    <row r="123" spans="1:23" ht="15">
      <c r="A123" s="256" t="s">
        <v>314</v>
      </c>
      <c r="B123" t="s">
        <v>189</v>
      </c>
      <c r="C123" s="257">
        <v>8776</v>
      </c>
      <c r="D123" s="257">
        <v>8842</v>
      </c>
      <c r="E123" s="257">
        <v>8962</v>
      </c>
      <c r="F123" s="257">
        <v>9093</v>
      </c>
      <c r="G123" s="257">
        <v>9265</v>
      </c>
      <c r="H123" s="257">
        <v>9409</v>
      </c>
      <c r="I123" s="257">
        <v>9502</v>
      </c>
      <c r="J123" s="257">
        <v>9583</v>
      </c>
      <c r="K123" s="257">
        <v>9681</v>
      </c>
      <c r="L123" s="257">
        <v>9752</v>
      </c>
      <c r="M123" s="257">
        <v>9827</v>
      </c>
      <c r="N123" s="257">
        <v>9889</v>
      </c>
      <c r="O123" s="257">
        <v>9938</v>
      </c>
      <c r="P123" s="257">
        <v>9977</v>
      </c>
      <c r="Q123" s="257">
        <v>10032</v>
      </c>
      <c r="R123" s="257">
        <v>10083</v>
      </c>
      <c r="S123" s="257">
        <v>10133</v>
      </c>
      <c r="T123" s="257">
        <v>10168</v>
      </c>
      <c r="U123" s="257">
        <v>10214</v>
      </c>
      <c r="V123" s="257">
        <v>10249</v>
      </c>
      <c r="W123" s="257">
        <v>10302</v>
      </c>
    </row>
    <row r="124" spans="1:23" ht="15">
      <c r="A124" s="256" t="s">
        <v>220</v>
      </c>
      <c r="B124" t="s">
        <v>69</v>
      </c>
      <c r="C124" s="257">
        <v>7606</v>
      </c>
      <c r="D124" s="257">
        <v>7618</v>
      </c>
      <c r="E124" s="257">
        <v>7541</v>
      </c>
      <c r="F124" s="257">
        <v>7608</v>
      </c>
      <c r="G124" s="257">
        <v>7630</v>
      </c>
      <c r="H124" s="257">
        <v>7826</v>
      </c>
      <c r="I124" s="257">
        <v>7893</v>
      </c>
      <c r="J124" s="257">
        <v>7957</v>
      </c>
      <c r="K124" s="257">
        <v>8026</v>
      </c>
      <c r="L124" s="257">
        <v>8091</v>
      </c>
      <c r="M124" s="257">
        <v>8152</v>
      </c>
      <c r="N124" s="257">
        <v>8208</v>
      </c>
      <c r="O124" s="257">
        <v>8247</v>
      </c>
      <c r="P124" s="257">
        <v>8291</v>
      </c>
      <c r="Q124" s="257">
        <v>8339</v>
      </c>
      <c r="R124" s="257">
        <v>8378</v>
      </c>
      <c r="S124" s="257">
        <v>8431</v>
      </c>
      <c r="T124" s="257">
        <v>8446</v>
      </c>
      <c r="U124" s="257">
        <v>8481</v>
      </c>
      <c r="V124" s="257">
        <v>8525</v>
      </c>
      <c r="W124" s="257">
        <v>8546</v>
      </c>
    </row>
    <row r="125" spans="1:23" ht="15">
      <c r="A125" s="256" t="s">
        <v>238</v>
      </c>
      <c r="B125" t="s">
        <v>92</v>
      </c>
      <c r="C125" s="257">
        <v>40418</v>
      </c>
      <c r="D125" s="257">
        <v>40691</v>
      </c>
      <c r="E125" s="257">
        <v>41029</v>
      </c>
      <c r="F125" s="257">
        <v>41542</v>
      </c>
      <c r="G125" s="257">
        <v>42116</v>
      </c>
      <c r="H125" s="257">
        <v>42919</v>
      </c>
      <c r="I125" s="257">
        <v>43308</v>
      </c>
      <c r="J125" s="257">
        <v>43702</v>
      </c>
      <c r="K125" s="257">
        <v>44102</v>
      </c>
      <c r="L125" s="257">
        <v>44457</v>
      </c>
      <c r="M125" s="257">
        <v>44770</v>
      </c>
      <c r="N125" s="257">
        <v>45033</v>
      </c>
      <c r="O125" s="257">
        <v>45315</v>
      </c>
      <c r="P125" s="257">
        <v>45558</v>
      </c>
      <c r="Q125" s="257">
        <v>45760</v>
      </c>
      <c r="R125" s="257">
        <v>45980</v>
      </c>
      <c r="S125" s="257">
        <v>46195</v>
      </c>
      <c r="T125" s="257">
        <v>46406</v>
      </c>
      <c r="U125" s="257">
        <v>46582</v>
      </c>
      <c r="V125" s="257">
        <v>46766</v>
      </c>
      <c r="W125" s="257">
        <v>46940</v>
      </c>
    </row>
    <row r="126" spans="1:23" ht="15">
      <c r="A126" s="256" t="s">
        <v>221</v>
      </c>
      <c r="B126" t="s">
        <v>70</v>
      </c>
      <c r="C126" s="257">
        <v>22209</v>
      </c>
      <c r="D126" s="257">
        <v>22278</v>
      </c>
      <c r="E126" s="257">
        <v>22345</v>
      </c>
      <c r="F126" s="257">
        <v>22538</v>
      </c>
      <c r="G126" s="257">
        <v>23050</v>
      </c>
      <c r="H126" s="257">
        <v>23210</v>
      </c>
      <c r="I126" s="257">
        <v>23387</v>
      </c>
      <c r="J126" s="257">
        <v>23605</v>
      </c>
      <c r="K126" s="257">
        <v>23825</v>
      </c>
      <c r="L126" s="257">
        <v>24023</v>
      </c>
      <c r="M126" s="257">
        <v>24178</v>
      </c>
      <c r="N126" s="257">
        <v>24332</v>
      </c>
      <c r="O126" s="257">
        <v>24464</v>
      </c>
      <c r="P126" s="257">
        <v>24596</v>
      </c>
      <c r="Q126" s="257">
        <v>24735</v>
      </c>
      <c r="R126" s="257">
        <v>24831</v>
      </c>
      <c r="S126" s="257">
        <v>24952</v>
      </c>
      <c r="T126" s="257">
        <v>25072</v>
      </c>
      <c r="U126" s="257">
        <v>25176</v>
      </c>
      <c r="V126" s="257">
        <v>25281</v>
      </c>
      <c r="W126" s="257">
        <v>25364</v>
      </c>
    </row>
    <row r="127" spans="1:23" ht="15">
      <c r="A127" s="256" t="s">
        <v>211</v>
      </c>
      <c r="B127" t="s">
        <v>55</v>
      </c>
      <c r="C127" s="257">
        <v>17813</v>
      </c>
      <c r="D127" s="257">
        <v>18204</v>
      </c>
      <c r="E127" s="257">
        <v>18610</v>
      </c>
      <c r="F127" s="257">
        <v>19040</v>
      </c>
      <c r="G127" s="257">
        <v>19624</v>
      </c>
      <c r="H127" s="257">
        <v>19937</v>
      </c>
      <c r="I127" s="257">
        <v>20228</v>
      </c>
      <c r="J127" s="257">
        <v>20406</v>
      </c>
      <c r="K127" s="257">
        <v>20572</v>
      </c>
      <c r="L127" s="257">
        <v>20727</v>
      </c>
      <c r="M127" s="257">
        <v>20870</v>
      </c>
      <c r="N127" s="257">
        <v>20994</v>
      </c>
      <c r="O127" s="257">
        <v>21099</v>
      </c>
      <c r="P127" s="257">
        <v>21200</v>
      </c>
      <c r="Q127" s="257">
        <v>21295</v>
      </c>
      <c r="R127" s="257">
        <v>21408</v>
      </c>
      <c r="S127" s="257">
        <v>21482</v>
      </c>
      <c r="T127" s="257">
        <v>21567</v>
      </c>
      <c r="U127" s="257">
        <v>21643</v>
      </c>
      <c r="V127" s="257">
        <v>21736</v>
      </c>
      <c r="W127" s="257">
        <v>21812</v>
      </c>
    </row>
    <row r="128" spans="1:23" ht="15">
      <c r="A128" s="256" t="s">
        <v>205</v>
      </c>
      <c r="B128" t="s">
        <v>45</v>
      </c>
      <c r="C128" s="257">
        <v>24145</v>
      </c>
      <c r="D128" s="257">
        <v>24233</v>
      </c>
      <c r="E128" s="257">
        <v>24430</v>
      </c>
      <c r="F128" s="257">
        <v>24651</v>
      </c>
      <c r="G128" s="257">
        <v>25210</v>
      </c>
      <c r="H128" s="257">
        <v>25321</v>
      </c>
      <c r="I128" s="257">
        <v>25520</v>
      </c>
      <c r="J128" s="257">
        <v>25772</v>
      </c>
      <c r="K128" s="257">
        <v>25989</v>
      </c>
      <c r="L128" s="257">
        <v>26207</v>
      </c>
      <c r="M128" s="257">
        <v>26392</v>
      </c>
      <c r="N128" s="257">
        <v>26551</v>
      </c>
      <c r="O128" s="257">
        <v>26700</v>
      </c>
      <c r="P128" s="257">
        <v>26852</v>
      </c>
      <c r="Q128" s="257">
        <v>26979</v>
      </c>
      <c r="R128" s="257">
        <v>27105</v>
      </c>
      <c r="S128" s="257">
        <v>27257</v>
      </c>
      <c r="T128" s="257">
        <v>27357</v>
      </c>
      <c r="U128" s="257">
        <v>27488</v>
      </c>
      <c r="V128" s="257">
        <v>27568</v>
      </c>
      <c r="W128" s="257">
        <v>27678</v>
      </c>
    </row>
    <row r="129" spans="1:23" ht="15">
      <c r="A129" s="258" t="s">
        <v>462</v>
      </c>
      <c r="B129" s="258"/>
      <c r="C129" s="259">
        <v>6134953</v>
      </c>
      <c r="D129" s="259">
        <v>6211312</v>
      </c>
      <c r="E129" s="259">
        <v>6296843</v>
      </c>
      <c r="F129" s="259">
        <v>6407102</v>
      </c>
      <c r="G129" s="259">
        <v>6550206</v>
      </c>
      <c r="H129" s="259">
        <v>6649401</v>
      </c>
      <c r="I129" s="259">
        <v>6726219</v>
      </c>
      <c r="J129" s="259">
        <v>6787846</v>
      </c>
      <c r="K129" s="259">
        <v>6848360</v>
      </c>
      <c r="L129" s="259">
        <v>6903721</v>
      </c>
      <c r="M129" s="259">
        <v>6951825</v>
      </c>
      <c r="N129" s="259">
        <v>6994317</v>
      </c>
      <c r="O129" s="259">
        <v>7033395</v>
      </c>
      <c r="P129" s="259">
        <v>7069991</v>
      </c>
      <c r="Q129" s="259">
        <v>7104885</v>
      </c>
      <c r="R129" s="259">
        <v>7138678</v>
      </c>
      <c r="S129" s="259">
        <v>7171276</v>
      </c>
      <c r="T129" s="259">
        <v>7202282</v>
      </c>
      <c r="U129" s="259">
        <v>7231629</v>
      </c>
      <c r="V129" s="259">
        <v>7259282</v>
      </c>
      <c r="W129" s="259">
        <v>7285210</v>
      </c>
    </row>
  </sheetData>
  <mergeCells count="2">
    <mergeCell ref="A2:W2"/>
    <mergeCell ref="A1:W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2023-08-31T20:26:18Z</dcterms:created>
  <dcterms:modified xsi:type="dcterms:W3CDTF">2023-12-26T16:32:17Z</dcterms:modified>
  <cp:category/>
  <cp:version/>
  <cp:contentType/>
  <cp:contentStatus/>
</cp:coreProperties>
</file>